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 Acer\Documents\Documents\"/>
    </mc:Choice>
  </mc:AlternateContent>
  <xr:revisionPtr revIDLastSave="0" documentId="13_ncr:1_{314F411E-4154-4A33-B889-5C9E29F3AFB9}" xr6:coauthVersionLast="43" xr6:coauthVersionMax="43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Instructions" sheetId="4" r:id="rId1"/>
    <sheet name="Form" sheetId="5" r:id="rId2"/>
    <sheet name="Summary" sheetId="1" r:id="rId3"/>
    <sheet name="Analysis" sheetId="2" r:id="rId4"/>
    <sheet name="Hygiene Effectiveness Profile" sheetId="3" r:id="rId5"/>
    <sheet name="Protocol Comparison" sheetId="9" r:id="rId6"/>
  </sheets>
  <definedNames>
    <definedName name="_xlnm.Print_Area" localSheetId="1">Form!$A$1:$N$14</definedName>
    <definedName name="_xlnm.Print_Area" localSheetId="0">Instructions!$C$1:$T$23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3" i="2" l="1"/>
  <c r="F14" i="2" l="1"/>
  <c r="A29" i="3"/>
  <c r="B29" i="3"/>
  <c r="C29" i="3"/>
  <c r="I3" i="1"/>
  <c r="J3" i="1" s="1"/>
  <c r="I2" i="1"/>
  <c r="J2" i="1" s="1"/>
  <c r="H13" i="2"/>
  <c r="H12" i="2" s="1"/>
  <c r="G38" i="2" s="1"/>
  <c r="B20" i="2"/>
  <c r="E30" i="2" s="1"/>
  <c r="B19" i="2"/>
  <c r="H21" i="2" s="1"/>
  <c r="B22" i="2"/>
  <c r="F10" i="2" s="1"/>
  <c r="G10" i="2" s="1"/>
  <c r="B37" i="2"/>
  <c r="H31" i="2" s="1"/>
  <c r="B35" i="2"/>
  <c r="F12" i="2" s="1"/>
  <c r="B28" i="2"/>
  <c r="B31" i="2"/>
  <c r="B23" i="2"/>
  <c r="B45" i="2"/>
  <c r="F21" i="2" s="1"/>
  <c r="B29" i="2"/>
  <c r="B27" i="2"/>
  <c r="C9" i="2"/>
  <c r="B44" i="2"/>
  <c r="F40" i="2" l="1"/>
  <c r="I4" i="1"/>
  <c r="B32" i="2"/>
  <c r="F11" i="2"/>
  <c r="G11" i="2" s="1"/>
  <c r="H11" i="2" s="1"/>
  <c r="F13" i="2"/>
  <c r="F15" i="2" s="1"/>
  <c r="B36" i="2" s="1"/>
  <c r="B38" i="2" s="1"/>
  <c r="F20" i="2" s="1"/>
  <c r="E31" i="2"/>
  <c r="F39" i="2"/>
  <c r="B25" i="2"/>
  <c r="B30" i="2"/>
  <c r="F18" i="2" s="1"/>
  <c r="G18" i="2" s="1"/>
  <c r="H10" i="2"/>
  <c r="H19" i="2" s="1"/>
  <c r="G12" i="2"/>
  <c r="G13" i="2" s="1"/>
  <c r="F48" i="2"/>
  <c r="F45" i="2"/>
  <c r="B21" i="2"/>
  <c r="G30" i="2" s="1"/>
  <c r="G21" i="2"/>
  <c r="F46" i="2"/>
  <c r="F47" i="2"/>
  <c r="B24" i="2"/>
  <c r="F19" i="2" s="1"/>
  <c r="G19" i="2" s="1"/>
  <c r="J4" i="1"/>
  <c r="J5" i="1" l="1"/>
  <c r="G15" i="2" s="1"/>
  <c r="B33" i="2"/>
  <c r="B42" i="2" s="1"/>
  <c r="G20" i="2" s="1"/>
  <c r="G22" i="2" s="1"/>
  <c r="F16" i="2"/>
  <c r="F32" i="2" s="1"/>
  <c r="F22" i="2"/>
  <c r="H18" i="2"/>
  <c r="F9" i="2"/>
  <c r="B39" i="2"/>
  <c r="E34" i="2"/>
  <c r="F35" i="2"/>
  <c r="H15" i="2"/>
  <c r="H16" i="2" s="1"/>
  <c r="I15" i="2"/>
  <c r="I16" i="2" s="1"/>
  <c r="F41" i="2" l="1"/>
  <c r="F42" i="2" s="1"/>
  <c r="H20" i="2"/>
  <c r="H22" i="2" s="1"/>
  <c r="G16" i="2"/>
  <c r="F36" i="2" s="1"/>
</calcChain>
</file>

<file path=xl/sharedStrings.xml><?xml version="1.0" encoding="utf-8"?>
<sst xmlns="http://schemas.openxmlformats.org/spreadsheetml/2006/main" count="290" uniqueCount="259">
  <si>
    <t>Practice Name</t>
  </si>
  <si>
    <t>Hygiene Team</t>
  </si>
  <si>
    <t># hygienists</t>
  </si>
  <si>
    <t># hygiene hours per month</t>
  </si>
  <si>
    <t># doctors in the practice</t>
  </si>
  <si>
    <t>Practice Statistics</t>
  </si>
  <si>
    <t>Total # of Active Pts</t>
  </si>
  <si>
    <t>Average Recall vists/mo</t>
  </si>
  <si>
    <t>Average New Patients/mo</t>
  </si>
  <si>
    <t>Average % of New Patients w/complete exams</t>
  </si>
  <si>
    <t>Estimated % New Patients w/4 mm pockets</t>
  </si>
  <si>
    <t>Average $ Perio Product Sales</t>
  </si>
  <si>
    <t>New Patient Statistics</t>
  </si>
  <si>
    <t>Recall Visit Statistics</t>
  </si>
  <si>
    <t># of perio presentations</t>
  </si>
  <si>
    <t># of class 1 prevention presentations</t>
  </si>
  <si>
    <t># of class 2 perio presentations</t>
  </si>
  <si>
    <t xml:space="preserve"># of class 3 perio presentations </t>
  </si>
  <si>
    <t># of class 1 prevention scheduled</t>
  </si>
  <si>
    <t># of class 2 perio scheduled</t>
  </si>
  <si>
    <t># of class 3 perio scheduled</t>
  </si>
  <si>
    <t>% of new patients w/ 1 or more 5mm pockets and above</t>
  </si>
  <si>
    <t>Perio Analysis Form</t>
  </si>
  <si>
    <t>Perio Referred</t>
  </si>
  <si>
    <t># Perio cases referred</t>
  </si>
  <si>
    <t>CDM clients only</t>
  </si>
  <si>
    <t>Class 1 presented</t>
  </si>
  <si>
    <t>Class 1 scheduled</t>
  </si>
  <si>
    <t>Class 2 presented</t>
  </si>
  <si>
    <t>Class 2 scheduled</t>
  </si>
  <si>
    <t>Class 3 presented</t>
  </si>
  <si>
    <t>Class 3 scheduled</t>
  </si>
  <si>
    <t>Probed</t>
  </si>
  <si>
    <t>Charted</t>
  </si>
  <si>
    <t>A</t>
  </si>
  <si>
    <t>B</t>
  </si>
  <si>
    <t xml:space="preserve">C </t>
  </si>
  <si>
    <t>D</t>
  </si>
  <si>
    <t>E</t>
  </si>
  <si>
    <t>F</t>
  </si>
  <si>
    <t>Totals</t>
  </si>
  <si>
    <t>Wellness Center Success Project Interview Form</t>
  </si>
  <si>
    <t>Organization</t>
  </si>
  <si>
    <t>Doctor #1</t>
  </si>
  <si>
    <t>Doctor #2</t>
  </si>
  <si>
    <t>Doctor #3</t>
  </si>
  <si>
    <t>Compensation</t>
  </si>
  <si>
    <t>PerioTherapy</t>
  </si>
  <si>
    <t>Per Hour</t>
  </si>
  <si>
    <t>Existing</t>
  </si>
  <si>
    <t>Potential</t>
  </si>
  <si>
    <t>Phase I Goal</t>
  </si>
  <si>
    <t>PerioTherapist #1</t>
  </si>
  <si>
    <t>Perio Reservior</t>
  </si>
  <si>
    <t>PerioTherapist #2</t>
  </si>
  <si>
    <t># Recall Visits</t>
  </si>
  <si>
    <t>PerioTherapist #3</t>
  </si>
  <si>
    <t>PerioTherapist #4</t>
  </si>
  <si>
    <t># of Presentations</t>
  </si>
  <si>
    <t>Hygiene Operatories Available</t>
  </si>
  <si>
    <t># of Starts</t>
  </si>
  <si>
    <t>Office Manager</t>
  </si>
  <si>
    <t>Value per start</t>
  </si>
  <si>
    <t>Practice Referral Manager</t>
  </si>
  <si>
    <t>Total Perio Production</t>
  </si>
  <si>
    <t>Bonus Program for Hygienists?</t>
  </si>
  <si>
    <t>Bonus Program For Other Team Members</t>
  </si>
  <si>
    <t>NP Exams</t>
  </si>
  <si>
    <t>Estimated Active Patients</t>
  </si>
  <si>
    <t>Prophy Visits</t>
  </si>
  <si>
    <t>Est % Needing Perio</t>
  </si>
  <si>
    <t>Perio Cases</t>
  </si>
  <si>
    <t>$ Value Perio Reservior @ $2500</t>
  </si>
  <si>
    <t>Perio Prevention</t>
  </si>
  <si>
    <t>Recall Visits Per Month</t>
  </si>
  <si>
    <t>Total WC Production</t>
  </si>
  <si>
    <t>Hygiene Production Per Ave Visit</t>
  </si>
  <si>
    <t>Hygiene Production Recall</t>
  </si>
  <si>
    <t>Potential Starts/Month From Recall</t>
  </si>
  <si>
    <t>New Patient Flow</t>
  </si>
  <si>
    <t>New Patients/Month</t>
  </si>
  <si>
    <t>Complete Exams/Month</t>
  </si>
  <si>
    <t>Hygiene Production/Exam Visit</t>
  </si>
  <si>
    <t>Total Hygiene Production Exams</t>
  </si>
  <si>
    <t>Est. % Needing Perio</t>
  </si>
  <si>
    <t>Potential Starts/Month From Exams</t>
  </si>
  <si>
    <t>Total Potential Perio Starts/Month</t>
  </si>
  <si>
    <t>Perio Case Acceptance</t>
  </si>
  <si>
    <t>$</t>
  </si>
  <si>
    <t>%</t>
  </si>
  <si>
    <t>Perio Presentations/Month</t>
  </si>
  <si>
    <t>Average Fee/ Perio Case</t>
  </si>
  <si>
    <t># Accepting Treatment</t>
  </si>
  <si>
    <t>Total Hygiene Production</t>
  </si>
  <si>
    <t>Hygiene Salaries</t>
  </si>
  <si>
    <t>Productivity Ratio</t>
  </si>
  <si>
    <t>Potential Perio 2:1 Ratio</t>
  </si>
  <si>
    <t>Reasonable Objective Starts/mo</t>
  </si>
  <si>
    <t>Reasonable Objective $/mo</t>
  </si>
  <si>
    <t>To Take Part in this Project You will need to track the following:</t>
  </si>
  <si>
    <t>Prophies This Month</t>
  </si>
  <si>
    <t xml:space="preserve">    Perio Presentations This Month</t>
  </si>
  <si>
    <t xml:space="preserve">    Complete Plans Accepted</t>
  </si>
  <si>
    <t xml:space="preserve">    Partial Treatments Accepted</t>
  </si>
  <si>
    <t>New Patients</t>
  </si>
  <si>
    <t>Perio Referrals From Advertising</t>
  </si>
  <si>
    <t>Perio Referrals From Pts</t>
  </si>
  <si>
    <t>Perio Referrals from MDs</t>
  </si>
  <si>
    <t>Restorative Diagnosed by WC</t>
  </si>
  <si>
    <t>Total Wellness Center Income</t>
  </si>
  <si>
    <t>Cost of Products</t>
  </si>
  <si>
    <t>Net Wellness Center Income</t>
  </si>
  <si>
    <t>Wellness Center Salaries</t>
  </si>
  <si>
    <t>Wellness Center Productivity</t>
  </si>
  <si>
    <t>Individual Product Sales</t>
  </si>
  <si>
    <t>Hrs/Mo</t>
  </si>
  <si>
    <t>New Patient</t>
  </si>
  <si>
    <t>G</t>
  </si>
  <si>
    <t>HbA1c and CRP testing done</t>
  </si>
  <si>
    <t>Max Pkt  &lt;4mm</t>
  </si>
  <si>
    <t>Max Pkt= 4mm</t>
  </si>
  <si>
    <t>Max Pkt= 5 +</t>
  </si>
  <si>
    <t>Choose 1</t>
  </si>
  <si>
    <t xml:space="preserve"># of pts w/bleeding </t>
  </si>
  <si>
    <t># of pts charted</t>
  </si>
  <si>
    <t xml:space="preserve"># of pts probed </t>
  </si>
  <si>
    <t># Max Pkt  &lt;4mm</t>
  </si>
  <si>
    <t># Max Pkt= 4mm</t>
  </si>
  <si>
    <t># Max Pkt 5mm +</t>
  </si>
  <si>
    <t># of perio cases scheduled</t>
  </si>
  <si>
    <t># New Patients</t>
  </si>
  <si>
    <t>% with deep pkts</t>
  </si>
  <si>
    <t>Currently</t>
  </si>
  <si>
    <t>in perio reservoir yet</t>
  </si>
  <si>
    <t>presentations resulted in</t>
  </si>
  <si>
    <t>starts</t>
  </si>
  <si>
    <t xml:space="preserve">Resulting in </t>
  </si>
  <si>
    <t>STM production</t>
  </si>
  <si>
    <t>possible presentations per month</t>
  </si>
  <si>
    <t>Should result in</t>
  </si>
  <si>
    <t>STM starts</t>
  </si>
  <si>
    <t>and</t>
  </si>
  <si>
    <t>increased revenue per month</t>
  </si>
  <si>
    <t>Phase 1 Goal</t>
  </si>
  <si>
    <t>In 3 months you will</t>
  </si>
  <si>
    <t xml:space="preserve">Present avg </t>
  </si>
  <si>
    <t>2 pts per day=</t>
  </si>
  <si>
    <t>presentations per month.</t>
  </si>
  <si>
    <t>STM starts per month</t>
  </si>
  <si>
    <t>STM revenue per month</t>
  </si>
  <si>
    <t xml:space="preserve">This is a </t>
  </si>
  <si>
    <t>Life Saver Calculator</t>
  </si>
  <si>
    <t>Heart Attacks/Year</t>
  </si>
  <si>
    <t>Diabetics Found</t>
  </si>
  <si>
    <t>Type II Lives Saved/yr</t>
  </si>
  <si>
    <t>Diabetics Prevented/yr</t>
  </si>
  <si>
    <t>Rating</t>
  </si>
  <si>
    <t>Goals</t>
  </si>
  <si>
    <t>Estimated means Dr.'s best guess</t>
  </si>
  <si>
    <t>Active means patients who have been in during the last 12-18 months</t>
  </si>
  <si>
    <t>Perio Products are  toothbrushes, toothpaste, mouthrinse you sell to pts.</t>
  </si>
  <si>
    <t>Perio case are the services you recommend to the pt.-might just be SRP.</t>
  </si>
  <si>
    <t>Total the x"s on your form and type the totals in cell F3 thru F18.</t>
  </si>
  <si>
    <t xml:space="preserve">Past Perio </t>
  </si>
  <si>
    <t>Hygiene $ Production/New Patient Exam</t>
  </si>
  <si>
    <t>Hygiene $ production/recall visit</t>
  </si>
  <si>
    <t>% of pts 40+ yrs old</t>
  </si>
  <si>
    <t>3 month STM</t>
  </si>
  <si>
    <t xml:space="preserve"> Bleeding</t>
  </si>
  <si>
    <t>Pt                                   Initials</t>
  </si>
  <si>
    <t>% of 3 month recalls</t>
  </si>
  <si>
    <t>&lt;10%</t>
  </si>
  <si>
    <t># of Recall Patients tracked</t>
  </si>
  <si>
    <t xml:space="preserve">For CDM clients only           </t>
  </si>
  <si>
    <t>#3 month recalls</t>
  </si>
  <si>
    <t># past perio cases</t>
  </si>
  <si>
    <r>
      <rPr>
        <b/>
        <sz val="11"/>
        <color indexed="8"/>
        <rFont val="Calibri"/>
        <family val="2"/>
      </rPr>
      <t>INSTRUCTIONS:</t>
    </r>
    <r>
      <rPr>
        <sz val="11"/>
        <color theme="1"/>
        <rFont val="Calibri"/>
        <family val="2"/>
        <scheme val="minor"/>
      </rPr>
      <t xml:space="preserve"> </t>
    </r>
  </si>
  <si>
    <t xml:space="preserve"> Start working on this summary page right away, so it is ready when forms complete</t>
  </si>
  <si>
    <t>SRP scheduled</t>
  </si>
  <si>
    <t xml:space="preserve">If you are not a Center for Dental Medicine Practice total all columns </t>
  </si>
  <si>
    <t>Hygiene Effectiveness Profile</t>
  </si>
  <si>
    <t>Check if applies</t>
  </si>
  <si>
    <t>You see too many patients canceling their hygiene appointments</t>
  </si>
  <si>
    <t>Your hygiene department produces &lt;$20,000 per month, per hygienist</t>
  </si>
  <si>
    <t>Your schedule is a mess, and is either too packed or full of holes, leading to chaos, stress and poor productivity</t>
  </si>
  <si>
    <t>Your hygiene recall rate and hygiene production leave something to be desired</t>
  </si>
  <si>
    <t>You notice deficiencies in staff performance</t>
  </si>
  <si>
    <t>Turnover among your staff is high.  You are constantly having to train new hires and are fed up with the hassle</t>
  </si>
  <si>
    <t>Your hygienst salary is greater than 30% of hygiene production</t>
  </si>
  <si>
    <t>You don’t know the true level of health of your patients</t>
  </si>
  <si>
    <t>You see your patient's periodontal health is not improving</t>
  </si>
  <si>
    <t>You have heard about the OSC and worry that periodontal disease is affecting your patient's health</t>
  </si>
  <si>
    <t>You are overly dependent on insurance participation.  Lower insurance re-imbusements are cutting significantly into your profitability</t>
  </si>
  <si>
    <t>You are struggling to pay down the debt on your practice, your school debt , or your personal debt</t>
  </si>
  <si>
    <t>You are unable to stash away enough money for retirement</t>
  </si>
  <si>
    <t>You enjoy doing hygiene yourself, but would like it to be more productive</t>
  </si>
  <si>
    <t>You would like to add more hygiene days but don't want to get "too busy"</t>
  </si>
  <si>
    <t>You have looked for different hygiene protocols but productivity hasn't improved</t>
  </si>
  <si>
    <t>More than 10% of your patients are on a 3 month recall and you don't see how to get them off of it</t>
  </si>
  <si>
    <t>You are tired of losing the war against periodontal disease</t>
  </si>
  <si>
    <t>You think you are doing OK with hygiene,but not sure how to know for sure</t>
  </si>
  <si>
    <t>You could do more restorative work if patient's gums were healthier</t>
  </si>
  <si>
    <t>You often take a "blood bath" when doing restorative work</t>
  </si>
  <si>
    <t>You are on the cutting edge on the restorative side and would like to bring hygiene to a new level</t>
  </si>
  <si>
    <t>You want your team to run hygiene but you want peace of mind knowing patients are getting healthy</t>
  </si>
  <si>
    <t>You would like to double hygiene productivity in 9 weeks</t>
  </si>
  <si>
    <t>Your effectiveness score</t>
  </si>
  <si>
    <t>per month increase from current structure starting by month 3</t>
  </si>
  <si>
    <t>OM</t>
  </si>
  <si>
    <t>Hyg</t>
  </si>
  <si>
    <t>Dr.</t>
  </si>
  <si>
    <t>Your patients are reluctant to accept Scaling and Root Planing when recommended</t>
  </si>
  <si>
    <t>Even though the Oral Systemic connection is well documented you are not receiving referrals from medical organizations</t>
  </si>
  <si>
    <t>Use at least 3 months data to average- 12 months data averaged is best</t>
  </si>
  <si>
    <t>3 moes</t>
  </si>
  <si>
    <t>6 moes</t>
  </si>
  <si>
    <t>Genetic Pre-Disposition</t>
  </si>
  <si>
    <t>Bleeding Points</t>
  </si>
  <si>
    <t>Probe Depths</t>
  </si>
  <si>
    <t>Computerized Analysis</t>
  </si>
  <si>
    <t>Bacterial Analysis</t>
  </si>
  <si>
    <t>Heart Disease Risk-CRP</t>
  </si>
  <si>
    <t>Diabetes Risk-A1c</t>
  </si>
  <si>
    <t>Your Protocol</t>
  </si>
  <si>
    <t>Classical</t>
  </si>
  <si>
    <t>Protocol Comparison</t>
  </si>
  <si>
    <t>Treatment Comparison</t>
  </si>
  <si>
    <t>Discomfort</t>
  </si>
  <si>
    <t>Kills Bacteria Effectively</t>
  </si>
  <si>
    <t>Effective Pocket Depth reduction</t>
  </si>
  <si>
    <t>Length of treatment</t>
  </si>
  <si>
    <t>Verify Bacterial Kill post TX</t>
  </si>
  <si>
    <t>Complete Homecare System</t>
  </si>
  <si>
    <t>Practice Level Proof of Efficacy</t>
  </si>
  <si>
    <t>Significant</t>
  </si>
  <si>
    <t>NO</t>
  </si>
  <si>
    <t>30-50%</t>
  </si>
  <si>
    <t>Every 3 months Forever</t>
  </si>
  <si>
    <t>Little-No Anesthetic</t>
  </si>
  <si>
    <t>YES</t>
  </si>
  <si>
    <t>80-90%</t>
  </si>
  <si>
    <t>1 year Max</t>
  </si>
  <si>
    <t>YES-only CDM</t>
  </si>
  <si>
    <t>Protocol</t>
  </si>
  <si>
    <t>Unscheduled Treatment $</t>
  </si>
  <si>
    <t>Account Receivable &gt;60 $</t>
  </si>
  <si>
    <t>Avg monthly collections</t>
  </si>
  <si>
    <t>Top 5 zip codes</t>
  </si>
  <si>
    <t>% of Pts</t>
  </si>
  <si>
    <t>MKT Segment</t>
  </si>
  <si>
    <t>Email completed workbook back to leonameditz@gmail.com</t>
  </si>
  <si>
    <t>HCP Wellnet Perio Analysis</t>
  </si>
  <si>
    <t>SRP or Laser presented</t>
  </si>
  <si>
    <t>Increase by month 12 from RECARE PTs + New Patients</t>
  </si>
  <si>
    <t>Add New Pts</t>
  </si>
  <si>
    <t>need Therapy=</t>
  </si>
  <si>
    <t>Robert Thornton DMD</t>
  </si>
  <si>
    <t>LLC</t>
  </si>
  <si>
    <t>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</si>
</sst>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  <numFmt numFmtId="166" formatCode="&quot;$&quot;#,##0"/>
    <numFmt numFmtId="167" formatCode="#,##0.0_);\(#,##0.0\)"/>
    <numFmt numFmtId="168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6"/>
      <color indexed="8"/>
      <name val="Calibri"/>
      <family val="2"/>
    </font>
    <font>
      <b/>
      <i/>
      <sz val="14"/>
      <color indexed="8"/>
      <name val="Calibri"/>
      <family val="2"/>
    </font>
    <font>
      <sz val="16"/>
      <color indexed="8"/>
      <name val="Calibri"/>
      <family val="2"/>
    </font>
    <font>
      <b/>
      <i/>
      <sz val="12"/>
      <color indexed="8"/>
      <name val="Calibri"/>
      <family val="2"/>
    </font>
    <font>
      <b/>
      <sz val="18"/>
      <color indexed="8"/>
      <name val="Calibri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4"/>
      <color indexed="8"/>
      <name val="Calibri"/>
      <family val="2"/>
    </font>
    <font>
      <i/>
      <sz val="14"/>
      <color indexed="8"/>
      <name val="Calibri"/>
      <family val="2"/>
    </font>
    <font>
      <sz val="8"/>
      <color indexed="8"/>
      <name val="Verdana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6337778862885"/>
        <bgColor indexed="64"/>
      </patternFill>
    </fill>
  </fills>
  <borders count="4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1">
    <xf numFmtId="0" fontId="0" fillId="0" borderId="0" xfId="0"/>
    <xf numFmtId="0" fontId="0" fillId="0" borderId="0" xfId="0" applyFill="1" applyBorder="1"/>
    <xf numFmtId="0" fontId="0" fillId="0" borderId="0" xfId="0" applyBorder="1"/>
    <xf numFmtId="0" fontId="5" fillId="0" borderId="0" xfId="0" applyFont="1"/>
    <xf numFmtId="0" fontId="5" fillId="0" borderId="1" xfId="0" applyFont="1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3" xfId="0" applyFill="1" applyBorder="1"/>
    <xf numFmtId="0" fontId="4" fillId="0" borderId="1" xfId="0" applyFont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7" fillId="0" borderId="1" xfId="0" applyFont="1" applyBorder="1"/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8" fillId="0" borderId="0" xfId="0" applyFont="1"/>
    <xf numFmtId="0" fontId="0" fillId="0" borderId="2" xfId="0" applyFill="1" applyBorder="1"/>
    <xf numFmtId="0" fontId="6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9" fillId="0" borderId="14" xfId="0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Fill="1" applyBorder="1" applyAlignment="1">
      <alignment horizontal="center"/>
    </xf>
    <xf numFmtId="6" fontId="0" fillId="0" borderId="14" xfId="0" applyNumberFormat="1" applyBorder="1" applyAlignment="1">
      <alignment horizontal="center"/>
    </xf>
    <xf numFmtId="0" fontId="9" fillId="0" borderId="14" xfId="0" applyFont="1" applyBorder="1" applyAlignment="1">
      <alignment horizontal="center"/>
    </xf>
    <xf numFmtId="164" fontId="9" fillId="0" borderId="14" xfId="1" applyNumberFormat="1" applyFont="1" applyBorder="1"/>
    <xf numFmtId="0" fontId="10" fillId="0" borderId="14" xfId="0" applyFont="1" applyBorder="1"/>
    <xf numFmtId="0" fontId="10" fillId="0" borderId="14" xfId="0" applyFont="1" applyBorder="1" applyAlignment="1">
      <alignment horizontal="center"/>
    </xf>
    <xf numFmtId="0" fontId="11" fillId="0" borderId="14" xfId="0" applyFont="1" applyBorder="1"/>
    <xf numFmtId="9" fontId="12" fillId="0" borderId="14" xfId="0" applyNumberFormat="1" applyFont="1" applyBorder="1" applyAlignment="1">
      <alignment horizontal="center"/>
    </xf>
    <xf numFmtId="164" fontId="9" fillId="0" borderId="14" xfId="1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165" fontId="10" fillId="0" borderId="14" xfId="0" applyNumberFormat="1" applyFont="1" applyBorder="1" applyAlignment="1">
      <alignment horizontal="center"/>
    </xf>
    <xf numFmtId="38" fontId="0" fillId="0" borderId="14" xfId="0" applyNumberFormat="1" applyBorder="1" applyAlignment="1">
      <alignment horizontal="center"/>
    </xf>
    <xf numFmtId="9" fontId="10" fillId="0" borderId="14" xfId="0" applyNumberFormat="1" applyFont="1" applyBorder="1" applyAlignment="1">
      <alignment horizontal="center"/>
    </xf>
    <xf numFmtId="38" fontId="9" fillId="0" borderId="14" xfId="0" applyNumberFormat="1" applyFont="1" applyBorder="1" applyAlignment="1">
      <alignment horizontal="center"/>
    </xf>
    <xf numFmtId="0" fontId="12" fillId="0" borderId="14" xfId="0" applyFont="1" applyBorder="1"/>
    <xf numFmtId="0" fontId="12" fillId="0" borderId="14" xfId="0" applyFont="1" applyBorder="1" applyAlignment="1">
      <alignment horizontal="center"/>
    </xf>
    <xf numFmtId="165" fontId="15" fillId="0" borderId="14" xfId="2" applyNumberFormat="1" applyFont="1" applyBorder="1" applyAlignment="1">
      <alignment horizontal="center"/>
    </xf>
    <xf numFmtId="0" fontId="13" fillId="0" borderId="14" xfId="0" applyFont="1" applyBorder="1"/>
    <xf numFmtId="1" fontId="12" fillId="0" borderId="14" xfId="2" applyNumberFormat="1" applyFont="1" applyBorder="1" applyAlignment="1">
      <alignment horizontal="center"/>
    </xf>
    <xf numFmtId="0" fontId="0" fillId="0" borderId="0" xfId="0" applyAlignment="1">
      <alignment horizontal="left"/>
    </xf>
    <xf numFmtId="6" fontId="0" fillId="0" borderId="0" xfId="0" applyNumberFormat="1"/>
    <xf numFmtId="2" fontId="0" fillId="0" borderId="0" xfId="0" applyNumberFormat="1"/>
    <xf numFmtId="166" fontId="9" fillId="0" borderId="14" xfId="2" applyNumberFormat="1" applyFont="1" applyBorder="1" applyAlignment="1">
      <alignment horizontal="center"/>
    </xf>
    <xf numFmtId="44" fontId="12" fillId="0" borderId="14" xfId="1" applyFont="1" applyBorder="1" applyAlignment="1">
      <alignment horizontal="center"/>
    </xf>
    <xf numFmtId="164" fontId="15" fillId="0" borderId="14" xfId="1" applyNumberFormat="1" applyFont="1" applyBorder="1" applyAlignment="1">
      <alignment horizontal="center"/>
    </xf>
    <xf numFmtId="0" fontId="0" fillId="0" borderId="15" xfId="0" applyFill="1" applyBorder="1"/>
    <xf numFmtId="0" fontId="16" fillId="3" borderId="0" xfId="0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Fill="1" applyBorder="1" applyAlignment="1">
      <alignment horizontal="left"/>
    </xf>
    <xf numFmtId="0" fontId="16" fillId="4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17" fillId="6" borderId="0" xfId="0" applyFont="1" applyFill="1" applyAlignment="1">
      <alignment horizontal="right"/>
    </xf>
    <xf numFmtId="164" fontId="17" fillId="6" borderId="0" xfId="0" applyNumberFormat="1" applyFont="1" applyFill="1"/>
    <xf numFmtId="0" fontId="17" fillId="6" borderId="0" xfId="0" applyFont="1" applyFill="1"/>
    <xf numFmtId="0" fontId="18" fillId="6" borderId="0" xfId="0" applyFont="1" applyFill="1"/>
    <xf numFmtId="0" fontId="16" fillId="0" borderId="0" xfId="0" applyFont="1" applyAlignment="1">
      <alignment horizontal="left"/>
    </xf>
    <xf numFmtId="0" fontId="9" fillId="3" borderId="14" xfId="0" applyFont="1" applyFill="1" applyBorder="1" applyAlignment="1">
      <alignment horizontal="center"/>
    </xf>
    <xf numFmtId="164" fontId="9" fillId="3" borderId="14" xfId="1" applyNumberFormat="1" applyFont="1" applyFill="1" applyBorder="1"/>
    <xf numFmtId="0" fontId="9" fillId="3" borderId="14" xfId="0" applyFont="1" applyFill="1" applyBorder="1"/>
    <xf numFmtId="9" fontId="9" fillId="3" borderId="14" xfId="0" applyNumberFormat="1" applyFont="1" applyFill="1" applyBorder="1"/>
    <xf numFmtId="0" fontId="9" fillId="4" borderId="14" xfId="0" applyFont="1" applyFill="1" applyBorder="1" applyAlignment="1">
      <alignment horizontal="center"/>
    </xf>
    <xf numFmtId="0" fontId="0" fillId="4" borderId="14" xfId="0" applyFill="1" applyBorder="1"/>
    <xf numFmtId="0" fontId="9" fillId="4" borderId="14" xfId="0" applyFont="1" applyFill="1" applyBorder="1"/>
    <xf numFmtId="9" fontId="9" fillId="4" borderId="14" xfId="0" applyNumberFormat="1" applyFont="1" applyFill="1" applyBorder="1"/>
    <xf numFmtId="164" fontId="9" fillId="4" borderId="14" xfId="1" applyNumberFormat="1" applyFont="1" applyFill="1" applyBorder="1"/>
    <xf numFmtId="0" fontId="9" fillId="5" borderId="14" xfId="0" applyFont="1" applyFill="1" applyBorder="1" applyAlignment="1">
      <alignment horizontal="center"/>
    </xf>
    <xf numFmtId="0" fontId="0" fillId="5" borderId="14" xfId="0" applyFill="1" applyBorder="1"/>
    <xf numFmtId="0" fontId="9" fillId="5" borderId="14" xfId="0" applyFont="1" applyFill="1" applyBorder="1"/>
    <xf numFmtId="9" fontId="9" fillId="5" borderId="14" xfId="0" applyNumberFormat="1" applyFont="1" applyFill="1" applyBorder="1"/>
    <xf numFmtId="1" fontId="9" fillId="5" borderId="14" xfId="0" applyNumberFormat="1" applyFont="1" applyFill="1" applyBorder="1"/>
    <xf numFmtId="164" fontId="9" fillId="5" borderId="14" xfId="1" applyNumberFormat="1" applyFont="1" applyFill="1" applyBorder="1"/>
    <xf numFmtId="9" fontId="0" fillId="2" borderId="6" xfId="0" applyNumberFormat="1" applyFill="1" applyBorder="1" applyAlignment="1">
      <alignment horizontal="center" vertical="center"/>
    </xf>
    <xf numFmtId="6" fontId="0" fillId="2" borderId="6" xfId="0" applyNumberFormat="1" applyFill="1" applyBorder="1" applyAlignment="1">
      <alignment horizontal="center" vertical="center"/>
    </xf>
    <xf numFmtId="6" fontId="0" fillId="2" borderId="16" xfId="0" applyNumberFormat="1" applyFill="1" applyBorder="1" applyAlignment="1">
      <alignment horizontal="center" vertical="center"/>
    </xf>
    <xf numFmtId="0" fontId="19" fillId="0" borderId="0" xfId="0" applyFont="1"/>
    <xf numFmtId="164" fontId="5" fillId="6" borderId="0" xfId="0" applyNumberFormat="1" applyFont="1" applyFill="1"/>
    <xf numFmtId="0" fontId="8" fillId="0" borderId="17" xfId="0" applyFont="1" applyFill="1" applyBorder="1"/>
    <xf numFmtId="0" fontId="14" fillId="0" borderId="18" xfId="0" applyFont="1" applyFill="1" applyBorder="1"/>
    <xf numFmtId="0" fontId="8" fillId="0" borderId="19" xfId="0" applyFont="1" applyFill="1" applyBorder="1"/>
    <xf numFmtId="0" fontId="0" fillId="0" borderId="20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21" xfId="0" applyFill="1" applyBorder="1" applyAlignment="1">
      <alignment horizontal="center" vertical="top"/>
    </xf>
    <xf numFmtId="0" fontId="0" fillId="0" borderId="22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0" fillId="0" borderId="24" xfId="0" applyFill="1" applyBorder="1"/>
    <xf numFmtId="0" fontId="0" fillId="0" borderId="25" xfId="0" applyFill="1" applyBorder="1"/>
    <xf numFmtId="167" fontId="20" fillId="0" borderId="0" xfId="1" applyNumberFormat="1" applyFont="1"/>
    <xf numFmtId="0" fontId="3" fillId="7" borderId="0" xfId="0" applyFont="1" applyFill="1" applyAlignment="1">
      <alignment horizontal="left"/>
    </xf>
    <xf numFmtId="6" fontId="21" fillId="0" borderId="0" xfId="0" applyNumberFormat="1" applyFont="1" applyAlignment="1">
      <alignment wrapText="1"/>
    </xf>
    <xf numFmtId="0" fontId="24" fillId="0" borderId="0" xfId="0" applyFont="1" applyAlignment="1">
      <alignment horizontal="center"/>
    </xf>
    <xf numFmtId="0" fontId="22" fillId="0" borderId="0" xfId="0" applyFont="1"/>
    <xf numFmtId="9" fontId="0" fillId="0" borderId="0" xfId="0" applyNumberFormat="1"/>
    <xf numFmtId="9" fontId="0" fillId="2" borderId="29" xfId="0" applyNumberFormat="1" applyFill="1" applyBorder="1" applyAlignment="1">
      <alignment horizontal="center" vertical="center"/>
    </xf>
    <xf numFmtId="9" fontId="0" fillId="2" borderId="30" xfId="0" applyNumberForma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top"/>
    </xf>
    <xf numFmtId="0" fontId="0" fillId="0" borderId="31" xfId="0" applyFill="1" applyBorder="1"/>
    <xf numFmtId="0" fontId="9" fillId="0" borderId="32" xfId="0" applyFont="1" applyFill="1" applyBorder="1" applyAlignment="1">
      <alignment horizontal="center"/>
    </xf>
    <xf numFmtId="9" fontId="9" fillId="5" borderId="14" xfId="0" applyNumberFormat="1" applyFont="1" applyFill="1" applyBorder="1" applyAlignment="1">
      <alignment horizontal="right"/>
    </xf>
    <xf numFmtId="0" fontId="9" fillId="8" borderId="14" xfId="0" applyFont="1" applyFill="1" applyBorder="1"/>
    <xf numFmtId="9" fontId="24" fillId="8" borderId="0" xfId="2" applyNumberFormat="1" applyFont="1" applyFill="1"/>
    <xf numFmtId="0" fontId="0" fillId="9" borderId="6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0" borderId="0" xfId="0" applyAlignment="1"/>
    <xf numFmtId="0" fontId="0" fillId="0" borderId="0" xfId="0" applyFill="1" applyBorder="1" applyAlignment="1"/>
    <xf numFmtId="0" fontId="0" fillId="0" borderId="2" xfId="0" applyFill="1" applyBorder="1" applyAlignment="1">
      <alignment horizontal="center"/>
    </xf>
    <xf numFmtId="0" fontId="25" fillId="0" borderId="0" xfId="0" applyFont="1"/>
    <xf numFmtId="0" fontId="24" fillId="0" borderId="0" xfId="0" applyFont="1"/>
    <xf numFmtId="9" fontId="26" fillId="0" borderId="0" xfId="0" applyNumberFormat="1" applyFont="1"/>
    <xf numFmtId="0" fontId="26" fillId="0" borderId="0" xfId="0" applyFont="1"/>
    <xf numFmtId="0" fontId="27" fillId="0" borderId="0" xfId="0" applyFont="1"/>
    <xf numFmtId="0" fontId="9" fillId="10" borderId="14" xfId="0" applyFont="1" applyFill="1" applyBorder="1" applyAlignment="1">
      <alignment horizontal="center"/>
    </xf>
    <xf numFmtId="0" fontId="0" fillId="10" borderId="14" xfId="0" applyFill="1" applyBorder="1"/>
    <xf numFmtId="0" fontId="9" fillId="10" borderId="14" xfId="0" applyFont="1" applyFill="1" applyBorder="1"/>
    <xf numFmtId="9" fontId="9" fillId="10" borderId="14" xfId="0" applyNumberFormat="1" applyFont="1" applyFill="1" applyBorder="1"/>
    <xf numFmtId="1" fontId="9" fillId="10" borderId="14" xfId="0" applyNumberFormat="1" applyFont="1" applyFill="1" applyBorder="1"/>
    <xf numFmtId="9" fontId="9" fillId="10" borderId="14" xfId="0" applyNumberFormat="1" applyFont="1" applyFill="1" applyBorder="1" applyAlignment="1">
      <alignment horizontal="right"/>
    </xf>
    <xf numFmtId="164" fontId="9" fillId="10" borderId="14" xfId="1" applyNumberFormat="1" applyFont="1" applyFill="1" applyBorder="1"/>
    <xf numFmtId="2" fontId="5" fillId="6" borderId="0" xfId="0" applyNumberFormat="1" applyFont="1" applyFill="1"/>
    <xf numFmtId="2" fontId="3" fillId="0" borderId="0" xfId="0" applyNumberFormat="1" applyFont="1"/>
    <xf numFmtId="0" fontId="0" fillId="0" borderId="0" xfId="0" applyFont="1"/>
    <xf numFmtId="164" fontId="12" fillId="0" borderId="14" xfId="0" applyNumberFormat="1" applyFont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 applyFill="1"/>
    <xf numFmtId="0" fontId="23" fillId="11" borderId="0" xfId="0" applyFont="1" applyFill="1"/>
    <xf numFmtId="0" fontId="0" fillId="2" borderId="35" xfId="0" applyFill="1" applyBorder="1" applyAlignment="1">
      <alignment horizontal="center" vertical="center"/>
    </xf>
    <xf numFmtId="0" fontId="0" fillId="0" borderId="36" xfId="0" applyBorder="1"/>
    <xf numFmtId="168" fontId="0" fillId="12" borderId="36" xfId="0" applyNumberFormat="1" applyFill="1" applyBorder="1"/>
    <xf numFmtId="0" fontId="0" fillId="0" borderId="37" xfId="0" applyBorder="1"/>
    <xf numFmtId="168" fontId="0" fillId="12" borderId="37" xfId="0" applyNumberFormat="1" applyFill="1" applyBorder="1"/>
    <xf numFmtId="0" fontId="0" fillId="0" borderId="17" xfId="0" applyFill="1" applyBorder="1"/>
    <xf numFmtId="0" fontId="0" fillId="0" borderId="19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19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17" xfId="0" applyBorder="1" applyAlignment="1">
      <alignment horizontal="center"/>
    </xf>
    <xf numFmtId="0" fontId="31" fillId="0" borderId="0" xfId="0" applyFon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27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16" fontId="0" fillId="0" borderId="0" xfId="0" applyNumberFormat="1" applyBorder="1"/>
    <xf numFmtId="165" fontId="9" fillId="4" borderId="14" xfId="0" applyNumberFormat="1" applyFont="1" applyFill="1" applyBorder="1"/>
    <xf numFmtId="2" fontId="0" fillId="0" borderId="0" xfId="0" applyNumberFormat="1" applyAlignment="1">
      <alignment horizontal="center"/>
    </xf>
    <xf numFmtId="44" fontId="9" fillId="3" borderId="14" xfId="1" applyFont="1" applyFill="1" applyBorder="1"/>
    <xf numFmtId="12" fontId="0" fillId="2" borderId="6" xfId="0" applyNumberFormat="1" applyFill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409574</xdr:colOff>
      <xdr:row>0</xdr:row>
      <xdr:rowOff>28576</xdr:rowOff>
    </xdr:from>
    <xdr:ext cx="10525126" cy="46321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28774" y="28576"/>
          <a:ext cx="10525126" cy="4632166"/>
        </a:xfrm>
        <a:prstGeom prst="rect">
          <a:avLst/>
        </a:prstGeom>
        <a:noFill/>
        <a:ln cmpd="thickThin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600" b="1"/>
            <a:t>Perio</a:t>
          </a:r>
          <a:r>
            <a:rPr lang="en-US" sz="1600" b="1" baseline="0"/>
            <a:t> Analysis Instructions</a:t>
          </a:r>
        </a:p>
        <a:p>
          <a:r>
            <a:rPr lang="en-US" sz="1400" baseline="0"/>
            <a:t>Click on the Form tab at the bottom of this page</a:t>
          </a:r>
        </a:p>
        <a:p>
          <a:r>
            <a:rPr lang="en-US" sz="1400" baseline="0"/>
            <a:t>Print 5 copies of the Form</a:t>
          </a:r>
        </a:p>
        <a:p>
          <a:r>
            <a:rPr lang="en-US" sz="1400" baseline="0"/>
            <a:t>Use your next 50 hygiene pts or pull your last 50 hygiene charts.</a:t>
          </a:r>
        </a:p>
        <a:p>
          <a:r>
            <a:rPr lang="en-US" sz="1400" baseline="0"/>
            <a:t>	If more than one hygienist--divide the charts equally between them </a:t>
          </a:r>
        </a:p>
        <a:p>
          <a:r>
            <a:rPr lang="en-US" sz="1400" b="1" baseline="0"/>
            <a:t>1.  Use initials to identify the patient chart information</a:t>
          </a:r>
        </a:p>
        <a:p>
          <a:r>
            <a:rPr lang="en-US" sz="1400" b="1" baseline="0"/>
            <a:t>2.  Check the box if the probing was done</a:t>
          </a:r>
        </a:p>
        <a:p>
          <a:r>
            <a:rPr lang="en-US" sz="1400" b="1" baseline="0"/>
            <a:t>3.  Check the box if each tooth was charted</a:t>
          </a:r>
        </a:p>
        <a:p>
          <a:r>
            <a:rPr lang="en-US" sz="1400" b="1" baseline="0"/>
            <a:t>4.  Check the box if bleeding of 10% of sites probed</a:t>
          </a:r>
        </a:p>
        <a:p>
          <a:r>
            <a:rPr lang="en-US" sz="1400" b="1" baseline="0"/>
            <a:t>5.  Check the box if all pockets were under  4 mm</a:t>
          </a:r>
        </a:p>
        <a:p>
          <a:r>
            <a:rPr lang="en-US" sz="1400" b="1" baseline="0"/>
            <a:t>6.  Check the box if any pockets were 4 mm </a:t>
          </a:r>
        </a:p>
        <a:p>
          <a:r>
            <a:rPr lang="en-US" sz="1400" b="1"/>
            <a:t>7.  Check the box if any pockets were 5 mm</a:t>
          </a:r>
          <a:r>
            <a:rPr lang="en-US" sz="1400" b="1" baseline="0"/>
            <a:t> or higher</a:t>
          </a:r>
        </a:p>
        <a:p>
          <a:r>
            <a:rPr lang="en-US" sz="1400" b="1" baseline="0"/>
            <a:t>8.  Check the box if SRP was presented</a:t>
          </a:r>
        </a:p>
        <a:p>
          <a:r>
            <a:rPr lang="en-US" sz="1400" b="1" baseline="0"/>
            <a:t>9.  Check the box if SRP scheduled to be done</a:t>
          </a:r>
        </a:p>
        <a:p>
          <a:r>
            <a:rPr lang="en-US" sz="1400" b="1" baseline="0"/>
            <a:t>10. Check the box if any STM plan or SRP has been completed in the past</a:t>
          </a:r>
        </a:p>
        <a:p>
          <a:r>
            <a:rPr lang="en-US" sz="1400" b="1" baseline="0"/>
            <a:t>11.  Check the box if the patient was referred out to the periodontist</a:t>
          </a:r>
        </a:p>
        <a:p>
          <a:r>
            <a:rPr lang="en-US" sz="1400" b="1" baseline="0"/>
            <a:t>12. Check the box if the patient is a new patient</a:t>
          </a:r>
        </a:p>
        <a:p>
          <a:r>
            <a:rPr lang="en-US" sz="1400" b="1" baseline="0"/>
            <a:t>13. Check the box if the patient is on 3 month recall</a:t>
          </a:r>
        </a:p>
        <a:p>
          <a:endParaRPr lang="en-US" sz="1400" b="1" baseline="0"/>
        </a:p>
        <a:p>
          <a:endParaRPr lang="en-US" sz="11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oneCellAnchor>
  <xdr:oneCellAnchor>
    <xdr:from>
      <xdr:col>10</xdr:col>
      <xdr:colOff>314325</xdr:colOff>
      <xdr:row>0</xdr:row>
      <xdr:rowOff>142876</xdr:rowOff>
    </xdr:from>
    <xdr:ext cx="5105399" cy="8281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10325" y="142876"/>
          <a:ext cx="5105399" cy="8281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38100" cmpd="thickThin"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After totaling columns, click on the Summary Tab at the bottom of this page</a:t>
          </a:r>
        </a:p>
        <a:p>
          <a:r>
            <a:rPr lang="en-US" sz="1200" b="1">
              <a:solidFill>
                <a:schemeClr val="tx1"/>
              </a:solidFill>
              <a:latin typeface="+mn-lt"/>
              <a:ea typeface="+mn-ea"/>
              <a:cs typeface="+mn-cs"/>
            </a:rPr>
            <a:t> and</a:t>
          </a:r>
          <a:r>
            <a:rPr lang="en-US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 complete the form, entering all totals from your 50 chart analysis</a:t>
          </a:r>
          <a:endParaRPr lang="en-US" sz="1200" b="1"/>
        </a:p>
        <a:p>
          <a:r>
            <a:rPr lang="en-US" sz="1200" b="1" baseline="0">
              <a:solidFill>
                <a:schemeClr val="tx1"/>
              </a:solidFill>
              <a:latin typeface="+mn-lt"/>
              <a:ea typeface="+mn-ea"/>
              <a:cs typeface="+mn-cs"/>
            </a:rPr>
            <a:t>Email the completed spreadsheet back to   leonameditz@gmail.com</a:t>
          </a:r>
          <a:endParaRPr lang="en-US" sz="1200" b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lang="en-US" sz="1100" b="1"/>
            <a:t> </a:t>
          </a:r>
        </a:p>
      </xdr:txBody>
    </xdr:sp>
    <xdr:clientData/>
  </xdr:oneCellAnchor>
  <xdr:twoCellAnchor>
    <xdr:from>
      <xdr:col>15</xdr:col>
      <xdr:colOff>430531</xdr:colOff>
      <xdr:row>19</xdr:row>
      <xdr:rowOff>135256</xdr:rowOff>
    </xdr:from>
    <xdr:to>
      <xdr:col>15</xdr:col>
      <xdr:colOff>476250</xdr:colOff>
      <xdr:row>19</xdr:row>
      <xdr:rowOff>180975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574531" y="3754756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/>
        </a:p>
      </xdr:txBody>
    </xdr:sp>
    <xdr:clientData/>
  </xdr:twoCellAnchor>
  <xdr:oneCellAnchor>
    <xdr:from>
      <xdr:col>9</xdr:col>
      <xdr:colOff>381000</xdr:colOff>
      <xdr:row>25</xdr:row>
      <xdr:rowOff>104775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867400" y="491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twoCellAnchor editAs="oneCell">
    <xdr:from>
      <xdr:col>10</xdr:col>
      <xdr:colOff>552450</xdr:colOff>
      <xdr:row>6</xdr:row>
      <xdr:rowOff>114300</xdr:rowOff>
    </xdr:from>
    <xdr:to>
      <xdr:col>17</xdr:col>
      <xdr:colOff>142875</xdr:colOff>
      <xdr:row>14</xdr:row>
      <xdr:rowOff>19050</xdr:rowOff>
    </xdr:to>
    <xdr:pic>
      <xdr:nvPicPr>
        <xdr:cNvPr id="3010" name="Picture 6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0" y="1257300"/>
          <a:ext cx="3857625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D19" totalsRowShown="0">
  <autoFilter ref="A2:D19" xr:uid="{00000000-0009-0000-0100-000001000000}"/>
  <tableColumns count="4">
    <tableColumn id="1" xr3:uid="{00000000-0010-0000-0000-000001000000}" name="Protocol"/>
    <tableColumn id="2" xr3:uid="{00000000-0010-0000-0000-000002000000}" name="Your Protocol"/>
    <tableColumn id="3" xr3:uid="{00000000-0010-0000-0000-000003000000}" name="Classical"/>
    <tableColumn id="4" xr3:uid="{00000000-0010-0000-0000-000004000000}" name="HCP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22"/>
  <sheetViews>
    <sheetView workbookViewId="0">
      <selection activeCell="U12" sqref="U12"/>
    </sheetView>
  </sheetViews>
  <sheetFormatPr defaultRowHeight="15" x14ac:dyDescent="0.25"/>
  <sheetData>
    <row r="22" spans="4:4" ht="18.75" x14ac:dyDescent="0.3">
      <c r="D22" s="134" t="s">
        <v>179</v>
      </c>
    </row>
  </sheetData>
  <phoneticPr fontId="0" type="noConversion"/>
  <pageMargins left="0.7" right="0.7" top="0.75" bottom="0.75" header="0.3" footer="0.3"/>
  <pageSetup scale="74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AI30"/>
  <sheetViews>
    <sheetView workbookViewId="0">
      <selection activeCell="E32" sqref="E32"/>
    </sheetView>
  </sheetViews>
  <sheetFormatPr defaultRowHeight="15" x14ac:dyDescent="0.25"/>
  <cols>
    <col min="1" max="1" width="11" customWidth="1"/>
    <col min="2" max="2" width="8.42578125" customWidth="1"/>
    <col min="3" max="3" width="9" customWidth="1"/>
    <col min="4" max="4" width="8.5703125" customWidth="1"/>
    <col min="5" max="5" width="8.7109375" customWidth="1"/>
    <col min="6" max="6" width="8.85546875" customWidth="1"/>
    <col min="7" max="8" width="9.42578125" customWidth="1"/>
    <col min="9" max="9" width="10.7109375" customWidth="1"/>
    <col min="10" max="10" width="11" customWidth="1"/>
    <col min="13" max="13" width="8.5703125" customWidth="1"/>
    <col min="14" max="14" width="9.28515625" customWidth="1"/>
    <col min="15" max="16" width="11.7109375" customWidth="1"/>
    <col min="17" max="18" width="10.85546875" customWidth="1"/>
  </cols>
  <sheetData>
    <row r="1" spans="1:35" s="19" customFormat="1" ht="24" thickBot="1" x14ac:dyDescent="0.4">
      <c r="A1" s="19" t="s">
        <v>22</v>
      </c>
      <c r="D1" s="170"/>
      <c r="F1" s="102"/>
      <c r="G1" s="103" t="s">
        <v>122</v>
      </c>
      <c r="H1" s="104"/>
    </row>
    <row r="2" spans="1:35" s="29" customFormat="1" ht="15.75" thickTop="1" x14ac:dyDescent="0.25">
      <c r="B2" s="27">
        <v>1</v>
      </c>
      <c r="C2" s="26">
        <v>2</v>
      </c>
      <c r="D2" s="26">
        <v>3</v>
      </c>
      <c r="E2" s="26">
        <v>4</v>
      </c>
      <c r="F2" s="105">
        <v>5</v>
      </c>
      <c r="G2" s="106">
        <v>6</v>
      </c>
      <c r="H2" s="107">
        <v>7</v>
      </c>
      <c r="I2" s="26">
        <v>8</v>
      </c>
      <c r="J2" s="26">
        <v>9</v>
      </c>
      <c r="K2" s="26">
        <v>10</v>
      </c>
      <c r="L2" s="27">
        <v>11</v>
      </c>
      <c r="M2" s="27">
        <v>12</v>
      </c>
      <c r="N2" s="27">
        <v>13</v>
      </c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</row>
    <row r="3" spans="1:35" s="28" customFormat="1" ht="31.5" customHeight="1" thickBot="1" x14ac:dyDescent="0.3">
      <c r="B3" s="32" t="s">
        <v>169</v>
      </c>
      <c r="C3" s="30" t="s">
        <v>32</v>
      </c>
      <c r="D3" s="30" t="s">
        <v>33</v>
      </c>
      <c r="E3" s="121" t="s">
        <v>168</v>
      </c>
      <c r="F3" s="108" t="s">
        <v>119</v>
      </c>
      <c r="G3" s="109" t="s">
        <v>120</v>
      </c>
      <c r="H3" s="110" t="s">
        <v>121</v>
      </c>
      <c r="I3" s="31" t="s">
        <v>252</v>
      </c>
      <c r="J3" s="31" t="s">
        <v>178</v>
      </c>
      <c r="K3" s="31" t="s">
        <v>163</v>
      </c>
      <c r="L3" s="32" t="s">
        <v>23</v>
      </c>
      <c r="M3" s="32" t="s">
        <v>116</v>
      </c>
      <c r="N3" s="32" t="s">
        <v>167</v>
      </c>
    </row>
    <row r="4" spans="1:35" s="2" customFormat="1" ht="15.75" thickTop="1" x14ac:dyDescent="0.25">
      <c r="A4" s="176"/>
      <c r="B4" s="5"/>
      <c r="E4" s="1"/>
      <c r="F4" s="111"/>
      <c r="G4" s="1"/>
      <c r="H4" s="112"/>
      <c r="L4" s="23"/>
      <c r="M4" s="23"/>
      <c r="N4" s="23"/>
    </row>
    <row r="5" spans="1:35" s="2" customFormat="1" x14ac:dyDescent="0.25">
      <c r="B5" s="5"/>
      <c r="E5" s="1"/>
      <c r="F5" s="111"/>
      <c r="G5" s="1"/>
      <c r="H5" s="112"/>
      <c r="I5" s="1"/>
      <c r="J5" s="1"/>
      <c r="L5" s="23"/>
      <c r="M5" s="23"/>
      <c r="N5" s="23"/>
    </row>
    <row r="6" spans="1:35" s="2" customFormat="1" x14ac:dyDescent="0.25">
      <c r="B6" s="5"/>
      <c r="E6" s="1"/>
      <c r="F6" s="111"/>
      <c r="G6" s="1"/>
      <c r="H6" s="112"/>
      <c r="L6" s="23"/>
      <c r="M6" s="23"/>
      <c r="N6" s="23"/>
    </row>
    <row r="7" spans="1:35" s="2" customFormat="1" x14ac:dyDescent="0.25">
      <c r="B7" s="5"/>
      <c r="E7" s="1"/>
      <c r="F7" s="111"/>
      <c r="G7" s="1"/>
      <c r="H7" s="112"/>
      <c r="L7" s="23"/>
      <c r="M7" s="23"/>
      <c r="N7" s="23"/>
    </row>
    <row r="8" spans="1:35" s="2" customFormat="1" x14ac:dyDescent="0.25">
      <c r="B8" s="5"/>
      <c r="E8" s="1"/>
      <c r="F8" s="111"/>
      <c r="G8" s="1"/>
      <c r="H8" s="112"/>
      <c r="L8" s="23"/>
      <c r="M8" s="23"/>
      <c r="N8" s="23"/>
    </row>
    <row r="9" spans="1:35" s="2" customFormat="1" x14ac:dyDescent="0.25">
      <c r="B9" s="5"/>
      <c r="E9" s="1"/>
      <c r="F9" s="111"/>
      <c r="G9" s="1"/>
      <c r="H9" s="112"/>
      <c r="L9" s="23"/>
      <c r="M9" s="23"/>
      <c r="N9" s="23"/>
    </row>
    <row r="10" spans="1:35" s="2" customFormat="1" x14ac:dyDescent="0.25">
      <c r="A10" s="176"/>
      <c r="B10" s="5"/>
      <c r="E10" s="1"/>
      <c r="F10" s="111"/>
      <c r="G10" s="1"/>
      <c r="H10" s="112"/>
      <c r="I10" s="1"/>
      <c r="J10" s="1"/>
      <c r="L10" s="23"/>
      <c r="M10" s="23"/>
      <c r="N10" s="23"/>
    </row>
    <row r="11" spans="1:35" s="2" customFormat="1" x14ac:dyDescent="0.25">
      <c r="B11" s="5"/>
      <c r="E11" s="1"/>
      <c r="F11" s="111"/>
      <c r="G11" s="1"/>
      <c r="H11" s="112"/>
      <c r="L11" s="23"/>
      <c r="M11" s="23"/>
      <c r="N11" s="23"/>
    </row>
    <row r="12" spans="1:35" s="2" customFormat="1" x14ac:dyDescent="0.25">
      <c r="A12" s="176"/>
      <c r="B12" s="5"/>
      <c r="E12" s="1"/>
      <c r="F12" s="111"/>
      <c r="G12" s="1"/>
      <c r="H12" s="112"/>
      <c r="L12" s="23"/>
      <c r="M12" s="23"/>
      <c r="N12" s="23"/>
    </row>
    <row r="13" spans="1:35" s="2" customFormat="1" ht="15.75" thickBot="1" x14ac:dyDescent="0.3">
      <c r="B13" s="5"/>
      <c r="E13" s="1"/>
      <c r="F13" s="111"/>
      <c r="G13" s="1"/>
      <c r="H13" s="112"/>
      <c r="L13" s="23"/>
      <c r="M13" s="23"/>
      <c r="N13" s="23"/>
    </row>
    <row r="14" spans="1:35" s="22" customFormat="1" ht="22.5" thickTop="1" thickBot="1" x14ac:dyDescent="0.4">
      <c r="A14" s="21"/>
      <c r="B14" s="171"/>
      <c r="C14" s="172"/>
      <c r="D14" s="172"/>
      <c r="E14" s="172"/>
      <c r="F14" s="173"/>
      <c r="G14" s="174"/>
      <c r="H14" s="175"/>
      <c r="I14" s="172"/>
      <c r="J14" s="172"/>
      <c r="K14" s="37"/>
      <c r="L14" s="38"/>
      <c r="M14" s="38"/>
      <c r="N14" s="38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s="2" customFormat="1" ht="15.75" thickTop="1" x14ac:dyDescent="0.25"/>
    <row r="16" spans="1:35" ht="21.75" hidden="1" thickBot="1" x14ac:dyDescent="0.4">
      <c r="B16" s="21" t="s">
        <v>25</v>
      </c>
    </row>
    <row r="17" spans="1:35" ht="15.75" hidden="1" thickTop="1" x14ac:dyDescent="0.25">
      <c r="B17" s="25" t="s">
        <v>34</v>
      </c>
      <c r="C17" s="26" t="s">
        <v>35</v>
      </c>
      <c r="D17" s="26" t="s">
        <v>36</v>
      </c>
      <c r="E17" s="26" t="s">
        <v>37</v>
      </c>
      <c r="F17" s="26" t="s">
        <v>38</v>
      </c>
      <c r="G17" s="33" t="s">
        <v>39</v>
      </c>
      <c r="H17" s="33" t="s">
        <v>117</v>
      </c>
    </row>
    <row r="18" spans="1:35" ht="60.75" hidden="1" thickBot="1" x14ac:dyDescent="0.3">
      <c r="B18" s="34" t="s">
        <v>26</v>
      </c>
      <c r="C18" s="34" t="s">
        <v>27</v>
      </c>
      <c r="D18" s="34" t="s">
        <v>28</v>
      </c>
      <c r="E18" s="34" t="s">
        <v>29</v>
      </c>
      <c r="F18" s="34" t="s">
        <v>30</v>
      </c>
      <c r="G18" s="35" t="s">
        <v>31</v>
      </c>
      <c r="H18" s="35" t="s">
        <v>118</v>
      </c>
    </row>
    <row r="19" spans="1:35" ht="15.75" hidden="1" thickTop="1" x14ac:dyDescent="0.25">
      <c r="B19" s="5"/>
      <c r="C19" s="2"/>
      <c r="D19" s="2"/>
      <c r="E19" s="2"/>
      <c r="F19" s="2"/>
      <c r="G19" s="23"/>
      <c r="H19" s="23"/>
    </row>
    <row r="20" spans="1:35" hidden="1" x14ac:dyDescent="0.25">
      <c r="B20" s="5"/>
      <c r="C20" s="2"/>
      <c r="D20" s="2"/>
      <c r="E20" s="2"/>
      <c r="F20" s="2"/>
      <c r="G20" s="23"/>
      <c r="H20" s="23"/>
    </row>
    <row r="21" spans="1:35" hidden="1" x14ac:dyDescent="0.25">
      <c r="B21" s="5"/>
      <c r="C21" s="2"/>
      <c r="D21" s="2"/>
      <c r="E21" s="2"/>
      <c r="F21" s="2"/>
      <c r="G21" s="23"/>
      <c r="H21" s="23"/>
    </row>
    <row r="22" spans="1:35" hidden="1" x14ac:dyDescent="0.25">
      <c r="B22" s="5"/>
      <c r="C22" s="2"/>
      <c r="D22" s="2"/>
      <c r="E22" s="2"/>
      <c r="F22" s="2"/>
      <c r="G22" s="23"/>
      <c r="H22" s="23"/>
    </row>
    <row r="23" spans="1:35" hidden="1" x14ac:dyDescent="0.25">
      <c r="B23" s="5"/>
      <c r="C23" s="2"/>
      <c r="D23" s="2"/>
      <c r="E23" s="2"/>
      <c r="F23" s="2"/>
      <c r="G23" s="23"/>
      <c r="H23" s="23"/>
    </row>
    <row r="24" spans="1:35" hidden="1" x14ac:dyDescent="0.25">
      <c r="B24" s="5"/>
      <c r="C24" s="2"/>
      <c r="D24" s="2"/>
      <c r="E24" s="2"/>
      <c r="F24" s="2"/>
      <c r="G24" s="23"/>
      <c r="H24" s="23"/>
    </row>
    <row r="25" spans="1:35" hidden="1" x14ac:dyDescent="0.25">
      <c r="B25" s="5"/>
      <c r="C25" s="2"/>
      <c r="D25" s="2"/>
      <c r="E25" s="2"/>
      <c r="F25" s="2"/>
      <c r="G25" s="23"/>
      <c r="H25" s="23"/>
    </row>
    <row r="26" spans="1:35" hidden="1" x14ac:dyDescent="0.25">
      <c r="B26" s="5"/>
      <c r="C26" s="2"/>
      <c r="D26" s="2"/>
      <c r="E26" s="2"/>
      <c r="F26" s="2"/>
      <c r="G26" s="23"/>
      <c r="H26" s="23"/>
    </row>
    <row r="27" spans="1:35" hidden="1" x14ac:dyDescent="0.25">
      <c r="B27" s="5"/>
      <c r="C27" s="2"/>
      <c r="D27" s="2"/>
      <c r="E27" s="2"/>
      <c r="F27" s="2"/>
      <c r="G27" s="23"/>
      <c r="H27" s="23"/>
    </row>
    <row r="28" spans="1:35" ht="15.75" hidden="1" thickBot="1" x14ac:dyDescent="0.3">
      <c r="B28" s="8"/>
      <c r="C28" s="22"/>
      <c r="D28" s="22"/>
      <c r="E28" s="22"/>
      <c r="F28" s="22"/>
      <c r="G28" s="24"/>
      <c r="H28" s="24"/>
    </row>
    <row r="29" spans="1:35" s="22" customFormat="1" ht="22.5" hidden="1" thickTop="1" thickBot="1" x14ac:dyDescent="0.4">
      <c r="A29" s="21" t="s">
        <v>40</v>
      </c>
      <c r="B29" s="36"/>
      <c r="C29" s="37"/>
      <c r="D29" s="37"/>
      <c r="E29" s="37"/>
      <c r="F29" s="37"/>
      <c r="G29" s="38"/>
      <c r="H29" s="3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5.75" hidden="1" thickTop="1" x14ac:dyDescent="0.25"/>
  </sheetData>
  <phoneticPr fontId="0" type="noConversion"/>
  <printOptions gridLines="1"/>
  <pageMargins left="0.28999999999999998" right="0.26" top="0.75" bottom="0.75" header="0.3" footer="0.3"/>
  <pageSetup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2"/>
  <sheetViews>
    <sheetView topLeftCell="A2" workbookViewId="0">
      <selection activeCell="L9" sqref="L9"/>
    </sheetView>
  </sheetViews>
  <sheetFormatPr defaultRowHeight="15" x14ac:dyDescent="0.25"/>
  <cols>
    <col min="1" max="1" width="27.7109375" customWidth="1"/>
    <col min="2" max="2" width="9.5703125" style="16" customWidth="1"/>
    <col min="3" max="3" width="29.42578125" customWidth="1"/>
    <col min="5" max="5" width="35.140625" customWidth="1"/>
    <col min="8" max="10" width="0" hidden="1" customWidth="1"/>
    <col min="11" max="11" width="15.42578125" hidden="1" customWidth="1"/>
  </cols>
  <sheetData>
    <row r="1" spans="1:11" ht="21.75" thickBot="1" x14ac:dyDescent="0.4">
      <c r="A1" s="14" t="s">
        <v>251</v>
      </c>
    </row>
    <row r="2" spans="1:11" ht="19.5" thickTop="1" x14ac:dyDescent="0.3">
      <c r="A2" s="3" t="s">
        <v>0</v>
      </c>
      <c r="C2" s="3" t="s">
        <v>1</v>
      </c>
      <c r="D2" s="1"/>
      <c r="E2" s="15" t="s">
        <v>172</v>
      </c>
      <c r="F2" s="154"/>
      <c r="H2">
        <v>2694</v>
      </c>
      <c r="I2">
        <f>F7</f>
        <v>0</v>
      </c>
      <c r="J2">
        <f>I2*H2</f>
        <v>0</v>
      </c>
    </row>
    <row r="3" spans="1:11" x14ac:dyDescent="0.25">
      <c r="A3" t="s">
        <v>256</v>
      </c>
      <c r="C3" t="s">
        <v>2</v>
      </c>
      <c r="D3" s="180"/>
      <c r="E3" s="5" t="s">
        <v>125</v>
      </c>
      <c r="F3" s="18"/>
      <c r="H3">
        <v>4015</v>
      </c>
      <c r="I3">
        <f>F8</f>
        <v>0</v>
      </c>
      <c r="J3">
        <f>I3*H3</f>
        <v>0</v>
      </c>
    </row>
    <row r="4" spans="1:11" x14ac:dyDescent="0.25">
      <c r="C4" t="s">
        <v>3</v>
      </c>
      <c r="D4" s="18"/>
      <c r="E4" s="5" t="s">
        <v>124</v>
      </c>
      <c r="F4" s="18"/>
      <c r="I4">
        <f>I2+I3</f>
        <v>0</v>
      </c>
      <c r="J4">
        <f>J2+J3</f>
        <v>0</v>
      </c>
    </row>
    <row r="5" spans="1:11" ht="15.75" thickBot="1" x14ac:dyDescent="0.3">
      <c r="C5" t="s">
        <v>4</v>
      </c>
      <c r="D5" s="18"/>
      <c r="E5" s="5" t="s">
        <v>123</v>
      </c>
      <c r="F5" s="18"/>
      <c r="J5" s="64" t="e">
        <f>J4/I4</f>
        <v>#DIV/0!</v>
      </c>
    </row>
    <row r="6" spans="1:11" ht="19.5" thickTop="1" x14ac:dyDescent="0.3">
      <c r="A6" s="4" t="s">
        <v>12</v>
      </c>
      <c r="B6" s="17"/>
      <c r="C6" s="4" t="s">
        <v>5</v>
      </c>
      <c r="D6" s="9"/>
      <c r="E6" s="5" t="s">
        <v>126</v>
      </c>
      <c r="F6" s="18"/>
    </row>
    <row r="7" spans="1:11" ht="15.75" customHeight="1" thickBot="1" x14ac:dyDescent="0.3">
      <c r="A7" s="5" t="s">
        <v>8</v>
      </c>
      <c r="B7" s="18"/>
      <c r="C7" s="5" t="s">
        <v>6</v>
      </c>
      <c r="D7" s="18"/>
      <c r="E7" s="5" t="s">
        <v>127</v>
      </c>
      <c r="F7" s="18"/>
      <c r="G7" s="118"/>
    </row>
    <row r="8" spans="1:11" ht="31.5" thickTop="1" thickBot="1" x14ac:dyDescent="0.3">
      <c r="A8" s="6" t="s">
        <v>9</v>
      </c>
      <c r="B8" s="97"/>
      <c r="C8" s="6" t="s">
        <v>11</v>
      </c>
      <c r="D8" s="98"/>
      <c r="E8" s="6" t="s">
        <v>128</v>
      </c>
      <c r="F8" s="18"/>
      <c r="H8" s="155" t="s">
        <v>244</v>
      </c>
      <c r="I8" s="155"/>
      <c r="J8" s="155"/>
      <c r="K8" s="156"/>
    </row>
    <row r="9" spans="1:11" ht="31.5" thickTop="1" thickBot="1" x14ac:dyDescent="0.3">
      <c r="A9" s="6" t="s">
        <v>164</v>
      </c>
      <c r="B9" s="98"/>
      <c r="C9" s="6" t="s">
        <v>257</v>
      </c>
      <c r="D9" s="98"/>
      <c r="E9" s="5" t="s">
        <v>14</v>
      </c>
      <c r="F9" s="18"/>
      <c r="H9" s="155" t="s">
        <v>245</v>
      </c>
      <c r="I9" s="155"/>
      <c r="J9" s="155"/>
      <c r="K9" s="156"/>
    </row>
    <row r="10" spans="1:11" ht="32.25" thickTop="1" thickBot="1" x14ac:dyDescent="0.35">
      <c r="A10" s="6" t="s">
        <v>10</v>
      </c>
      <c r="B10" s="97"/>
      <c r="C10" s="4" t="s">
        <v>13</v>
      </c>
      <c r="D10" s="18"/>
      <c r="E10" s="6" t="s">
        <v>129</v>
      </c>
      <c r="F10" s="18"/>
      <c r="H10" s="157" t="s">
        <v>246</v>
      </c>
      <c r="I10" s="157"/>
      <c r="J10" s="157"/>
      <c r="K10" s="158"/>
    </row>
    <row r="11" spans="1:11" ht="39" customHeight="1" thickBot="1" x14ac:dyDescent="0.3">
      <c r="A11" s="6" t="s">
        <v>21</v>
      </c>
      <c r="B11" s="119"/>
      <c r="C11" s="6" t="s">
        <v>7</v>
      </c>
      <c r="D11" s="18"/>
      <c r="E11" s="10" t="s">
        <v>175</v>
      </c>
      <c r="F11" s="18"/>
      <c r="H11" s="159" t="s">
        <v>247</v>
      </c>
      <c r="I11" s="160"/>
      <c r="J11" s="166" t="s">
        <v>248</v>
      </c>
      <c r="K11" s="165" t="s">
        <v>249</v>
      </c>
    </row>
    <row r="12" spans="1:11" ht="16.5" customHeight="1" thickTop="1" thickBot="1" x14ac:dyDescent="0.3">
      <c r="A12" s="36" t="s">
        <v>166</v>
      </c>
      <c r="B12" s="120"/>
      <c r="C12" s="7" t="s">
        <v>165</v>
      </c>
      <c r="D12" s="99"/>
      <c r="E12" s="20" t="s">
        <v>24</v>
      </c>
      <c r="F12" s="18"/>
      <c r="H12" s="169">
        <v>1</v>
      </c>
      <c r="I12" s="160"/>
      <c r="J12" s="166"/>
      <c r="K12" s="166"/>
    </row>
    <row r="13" spans="1:11" ht="21" customHeight="1" thickTop="1" thickBot="1" x14ac:dyDescent="0.3">
      <c r="A13" s="133" t="s">
        <v>176</v>
      </c>
      <c r="C13" s="131"/>
      <c r="D13" s="131"/>
      <c r="E13" s="68" t="s">
        <v>130</v>
      </c>
      <c r="F13" s="18"/>
      <c r="H13" s="161">
        <v>2</v>
      </c>
      <c r="I13" s="162"/>
      <c r="J13" s="167"/>
      <c r="K13" s="167"/>
    </row>
    <row r="14" spans="1:11" ht="15.75" thickBot="1" x14ac:dyDescent="0.3">
      <c r="A14" s="132" t="s">
        <v>177</v>
      </c>
      <c r="E14" s="122" t="s">
        <v>174</v>
      </c>
      <c r="F14" s="18"/>
      <c r="H14" s="161">
        <v>3</v>
      </c>
      <c r="I14" s="162"/>
      <c r="J14" s="167"/>
      <c r="K14" s="167"/>
    </row>
    <row r="15" spans="1:11" ht="21.75" thickTop="1" x14ac:dyDescent="0.35">
      <c r="A15" s="132" t="s">
        <v>213</v>
      </c>
      <c r="E15" s="11" t="s">
        <v>173</v>
      </c>
      <c r="F15" s="130"/>
      <c r="H15" s="161">
        <v>4</v>
      </c>
      <c r="I15" s="162"/>
      <c r="J15" s="167"/>
      <c r="K15" s="167"/>
    </row>
    <row r="16" spans="1:11" ht="15.75" thickBot="1" x14ac:dyDescent="0.3">
      <c r="A16" t="s">
        <v>158</v>
      </c>
      <c r="E16" s="12" t="s">
        <v>15</v>
      </c>
      <c r="F16" s="127"/>
      <c r="H16" s="163">
        <v>5</v>
      </c>
      <c r="I16" s="164"/>
      <c r="J16" s="168"/>
      <c r="K16" s="168"/>
    </row>
    <row r="17" spans="1:6" x14ac:dyDescent="0.25">
      <c r="A17" t="s">
        <v>159</v>
      </c>
      <c r="E17" s="12" t="s">
        <v>16</v>
      </c>
      <c r="F17" s="127"/>
    </row>
    <row r="18" spans="1:6" x14ac:dyDescent="0.25">
      <c r="A18" t="s">
        <v>160</v>
      </c>
      <c r="E18" s="12" t="s">
        <v>17</v>
      </c>
      <c r="F18" s="127"/>
    </row>
    <row r="19" spans="1:6" x14ac:dyDescent="0.25">
      <c r="A19" t="s">
        <v>161</v>
      </c>
      <c r="E19" s="12" t="s">
        <v>18</v>
      </c>
      <c r="F19" s="129"/>
    </row>
    <row r="20" spans="1:6" x14ac:dyDescent="0.25">
      <c r="A20" t="s">
        <v>162</v>
      </c>
      <c r="E20" s="12" t="s">
        <v>19</v>
      </c>
      <c r="F20" s="127"/>
    </row>
    <row r="21" spans="1:6" ht="15.75" thickBot="1" x14ac:dyDescent="0.3">
      <c r="A21" t="s">
        <v>250</v>
      </c>
      <c r="E21" s="13" t="s">
        <v>20</v>
      </c>
      <c r="F21" s="128"/>
    </row>
    <row r="22" spans="1:6" ht="15.75" thickTop="1" x14ac:dyDescent="0.25"/>
  </sheetData>
  <phoneticPr fontId="0" type="noConversion"/>
  <pageMargins left="0.7" right="0.7" top="0.75" bottom="0.75" header="0.3" footer="0.3"/>
  <pageSetup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3"/>
  <sheetViews>
    <sheetView topLeftCell="E1" workbookViewId="0">
      <selection sqref="A1:D1048576"/>
    </sheetView>
  </sheetViews>
  <sheetFormatPr defaultRowHeight="15" x14ac:dyDescent="0.25"/>
  <cols>
    <col min="1" max="1" width="34.5703125" hidden="1" customWidth="1"/>
    <col min="2" max="2" width="12.7109375" hidden="1" customWidth="1"/>
    <col min="3" max="3" width="10.7109375" hidden="1" customWidth="1"/>
    <col min="4" max="4" width="0" hidden="1" customWidth="1"/>
    <col min="5" max="5" width="20.7109375" customWidth="1"/>
    <col min="6" max="6" width="18.85546875" customWidth="1"/>
    <col min="7" max="8" width="12.7109375" customWidth="1"/>
    <col min="9" max="9" width="16.140625" customWidth="1"/>
  </cols>
  <sheetData>
    <row r="1" spans="1:9" x14ac:dyDescent="0.25">
      <c r="A1" s="39" t="s">
        <v>41</v>
      </c>
      <c r="B1" s="40"/>
      <c r="C1" s="40"/>
      <c r="D1" s="40"/>
    </row>
    <row r="2" spans="1:9" x14ac:dyDescent="0.25">
      <c r="A2" s="40"/>
      <c r="B2" s="41"/>
      <c r="C2" s="41"/>
      <c r="D2" s="41"/>
      <c r="E2" s="42"/>
    </row>
    <row r="3" spans="1:9" x14ac:dyDescent="0.25">
      <c r="A3" s="39" t="s">
        <v>42</v>
      </c>
      <c r="B3" s="41"/>
      <c r="C3" s="41"/>
      <c r="D3" s="41"/>
    </row>
    <row r="4" spans="1:9" x14ac:dyDescent="0.25">
      <c r="A4" s="40" t="s">
        <v>0</v>
      </c>
      <c r="B4" s="41"/>
      <c r="C4" s="41"/>
      <c r="D4" s="41"/>
    </row>
    <row r="5" spans="1:9" x14ac:dyDescent="0.25">
      <c r="A5" s="40" t="s">
        <v>43</v>
      </c>
      <c r="B5" s="41"/>
      <c r="C5" s="41"/>
      <c r="D5" s="41"/>
    </row>
    <row r="6" spans="1:9" x14ac:dyDescent="0.25">
      <c r="A6" s="40" t="s">
        <v>44</v>
      </c>
      <c r="B6" s="41"/>
      <c r="C6" s="41"/>
      <c r="D6" s="41"/>
    </row>
    <row r="7" spans="1:9" x14ac:dyDescent="0.25">
      <c r="A7" s="40" t="s">
        <v>45</v>
      </c>
      <c r="B7" s="41"/>
      <c r="C7" s="41"/>
      <c r="D7" s="41" t="s">
        <v>46</v>
      </c>
      <c r="H7" t="s">
        <v>214</v>
      </c>
      <c r="I7" t="s">
        <v>215</v>
      </c>
    </row>
    <row r="8" spans="1:9" x14ac:dyDescent="0.25">
      <c r="A8" s="39" t="s">
        <v>47</v>
      </c>
      <c r="B8" s="41"/>
      <c r="C8" s="41" t="s">
        <v>115</v>
      </c>
      <c r="D8" s="41" t="s">
        <v>48</v>
      </c>
      <c r="E8" s="43"/>
      <c r="F8" s="82" t="s">
        <v>49</v>
      </c>
      <c r="G8" s="86" t="s">
        <v>50</v>
      </c>
      <c r="H8" s="91" t="s">
        <v>51</v>
      </c>
      <c r="I8" s="139" t="s">
        <v>254</v>
      </c>
    </row>
    <row r="9" spans="1:9" x14ac:dyDescent="0.25">
      <c r="A9" s="40" t="s">
        <v>52</v>
      </c>
      <c r="B9" s="41"/>
      <c r="C9" s="41">
        <f>Summary!D4</f>
        <v>0</v>
      </c>
      <c r="D9" s="44">
        <v>45</v>
      </c>
      <c r="E9" s="45" t="s">
        <v>53</v>
      </c>
      <c r="F9" s="83" t="e">
        <f>B21</f>
        <v>#DIV/0!</v>
      </c>
      <c r="G9" s="87"/>
      <c r="H9" s="92"/>
      <c r="I9" s="140"/>
    </row>
    <row r="10" spans="1:9" x14ac:dyDescent="0.25">
      <c r="A10" s="40" t="s">
        <v>54</v>
      </c>
      <c r="B10" s="41"/>
      <c r="C10" s="41"/>
      <c r="D10" s="41"/>
      <c r="E10" s="45" t="s">
        <v>55</v>
      </c>
      <c r="F10" s="84">
        <f>B22</f>
        <v>0</v>
      </c>
      <c r="G10" s="88">
        <f>F10</f>
        <v>0</v>
      </c>
      <c r="H10" s="93">
        <f>0.8*G10</f>
        <v>0</v>
      </c>
      <c r="I10" s="141">
        <v>10</v>
      </c>
    </row>
    <row r="11" spans="1:9" x14ac:dyDescent="0.25">
      <c r="A11" s="40" t="s">
        <v>56</v>
      </c>
      <c r="B11" s="41"/>
      <c r="C11" s="41"/>
      <c r="D11" s="41"/>
      <c r="E11" s="45" t="s">
        <v>131</v>
      </c>
      <c r="F11" s="85" t="e">
        <f>B20</f>
        <v>#DIV/0!</v>
      </c>
      <c r="G11" s="89" t="e">
        <f>F11</f>
        <v>#DIV/0!</v>
      </c>
      <c r="H11" s="94" t="e">
        <f>G11</f>
        <v>#DIV/0!</v>
      </c>
      <c r="I11" s="142">
        <v>1</v>
      </c>
    </row>
    <row r="12" spans="1:9" x14ac:dyDescent="0.25">
      <c r="A12" s="40" t="s">
        <v>57</v>
      </c>
      <c r="B12" s="41"/>
      <c r="C12" s="41"/>
      <c r="D12" s="41"/>
      <c r="E12" s="45" t="s">
        <v>58</v>
      </c>
      <c r="F12" s="84">
        <f>B35</f>
        <v>0</v>
      </c>
      <c r="G12" s="177" t="e">
        <f>G10*B20</f>
        <v>#DIV/0!</v>
      </c>
      <c r="H12" s="93">
        <f>2*H13</f>
        <v>20</v>
      </c>
      <c r="I12" s="141">
        <v>10</v>
      </c>
    </row>
    <row r="13" spans="1:9" x14ac:dyDescent="0.25">
      <c r="A13" s="40" t="s">
        <v>59</v>
      </c>
      <c r="B13" s="41"/>
      <c r="C13" s="41"/>
      <c r="D13" s="41"/>
      <c r="E13" s="45" t="s">
        <v>60</v>
      </c>
      <c r="F13" s="125">
        <f>B37</f>
        <v>0</v>
      </c>
      <c r="G13" s="177" t="e">
        <f>G12*0.5</f>
        <v>#DIV/0!</v>
      </c>
      <c r="H13" s="95">
        <f>B43</f>
        <v>10</v>
      </c>
      <c r="I13" s="143">
        <f>SUM(Summary!B7)*0.5</f>
        <v>0</v>
      </c>
    </row>
    <row r="14" spans="1:9" x14ac:dyDescent="0.25">
      <c r="A14" s="40" t="s">
        <v>61</v>
      </c>
      <c r="B14" s="41"/>
      <c r="C14" s="41"/>
      <c r="D14" s="41"/>
      <c r="E14" s="123" t="s">
        <v>170</v>
      </c>
      <c r="F14" s="126" t="e">
        <f>Summary!F14/Summary!F2</f>
        <v>#DIV/0!</v>
      </c>
      <c r="G14" s="89">
        <v>0</v>
      </c>
      <c r="H14" s="124" t="s">
        <v>171</v>
      </c>
      <c r="I14" s="144">
        <v>0</v>
      </c>
    </row>
    <row r="15" spans="1:9" x14ac:dyDescent="0.25">
      <c r="A15" s="40" t="s">
        <v>63</v>
      </c>
      <c r="B15" s="41"/>
      <c r="C15" s="41"/>
      <c r="D15" s="41"/>
      <c r="E15" s="45" t="s">
        <v>62</v>
      </c>
      <c r="F15" s="83" t="e">
        <f>Summary!D9/Analysis!F13</f>
        <v>#DIV/0!</v>
      </c>
      <c r="G15" s="90" t="e">
        <f>Summary!J5</f>
        <v>#DIV/0!</v>
      </c>
      <c r="H15" s="96" t="e">
        <f>G15</f>
        <v>#DIV/0!</v>
      </c>
      <c r="I15" s="145" t="e">
        <f>G15</f>
        <v>#DIV/0!</v>
      </c>
    </row>
    <row r="16" spans="1:9" x14ac:dyDescent="0.25">
      <c r="A16" s="40" t="s">
        <v>65</v>
      </c>
      <c r="B16" s="41"/>
      <c r="C16" s="41"/>
      <c r="D16" s="41"/>
      <c r="E16" s="45" t="s">
        <v>64</v>
      </c>
      <c r="F16" s="179" t="e">
        <f>F15*F13</f>
        <v>#DIV/0!</v>
      </c>
      <c r="G16" s="90" t="e">
        <f>G15*G13</f>
        <v>#DIV/0!</v>
      </c>
      <c r="H16" s="96" t="e">
        <f>H15*H13</f>
        <v>#DIV/0!</v>
      </c>
      <c r="I16" s="145" t="e">
        <f>I15*I13</f>
        <v>#DIV/0!</v>
      </c>
    </row>
    <row r="17" spans="1:9" x14ac:dyDescent="0.25">
      <c r="A17" s="40" t="s">
        <v>66</v>
      </c>
      <c r="B17" s="41"/>
      <c r="C17" s="41"/>
      <c r="D17" s="41"/>
      <c r="E17" s="41"/>
      <c r="F17" s="46"/>
      <c r="G17" s="46"/>
      <c r="H17" s="46"/>
      <c r="I17" s="46"/>
    </row>
    <row r="18" spans="1:9" x14ac:dyDescent="0.25">
      <c r="A18" s="39" t="s">
        <v>53</v>
      </c>
      <c r="B18" s="41"/>
      <c r="C18" s="41"/>
      <c r="D18" s="41"/>
      <c r="E18" s="45" t="s">
        <v>67</v>
      </c>
      <c r="F18" s="46">
        <f>B30</f>
        <v>0</v>
      </c>
      <c r="G18" s="46">
        <f>F18</f>
        <v>0</v>
      </c>
      <c r="H18" s="46">
        <f>F18</f>
        <v>0</v>
      </c>
      <c r="I18" s="46"/>
    </row>
    <row r="19" spans="1:9" x14ac:dyDescent="0.25">
      <c r="A19" s="47" t="s">
        <v>68</v>
      </c>
      <c r="B19" s="48">
        <f>SUM(Summary!D7)</f>
        <v>0</v>
      </c>
      <c r="C19" s="41"/>
      <c r="D19" s="41"/>
      <c r="E19" s="45" t="s">
        <v>69</v>
      </c>
      <c r="F19" s="46">
        <f>B24</f>
        <v>0</v>
      </c>
      <c r="G19" s="46">
        <f>F19</f>
        <v>0</v>
      </c>
      <c r="H19" s="46">
        <f>H10*B23</f>
        <v>0</v>
      </c>
      <c r="I19" s="46"/>
    </row>
    <row r="20" spans="1:9" x14ac:dyDescent="0.25">
      <c r="A20" s="49" t="s">
        <v>70</v>
      </c>
      <c r="B20" s="50" t="e">
        <f>(Summary!F7+Summary!F8)/(Summary!F2)</f>
        <v>#DIV/0!</v>
      </c>
      <c r="C20" s="41"/>
      <c r="D20" s="41"/>
      <c r="E20" s="45" t="s">
        <v>71</v>
      </c>
      <c r="F20" s="46" t="e">
        <f>B38</f>
        <v>#DIV/0!</v>
      </c>
      <c r="G20" s="46" t="e">
        <f>B42</f>
        <v>#DIV/0!</v>
      </c>
      <c r="H20" s="46" t="e">
        <f>B43*H15</f>
        <v>#DIV/0!</v>
      </c>
      <c r="I20" s="46"/>
    </row>
    <row r="21" spans="1:9" x14ac:dyDescent="0.25">
      <c r="A21" s="39" t="s">
        <v>72</v>
      </c>
      <c r="B21" s="51" t="e">
        <f>B19*B20*2500</f>
        <v>#DIV/0!</v>
      </c>
      <c r="C21" s="41"/>
      <c r="D21" s="41"/>
      <c r="E21" s="45" t="s">
        <v>73</v>
      </c>
      <c r="F21" s="46">
        <f>B45</f>
        <v>0</v>
      </c>
      <c r="G21" s="46">
        <f>0.25*B19*60</f>
        <v>0</v>
      </c>
      <c r="H21" s="46">
        <f>0.1*B19*60</f>
        <v>0</v>
      </c>
      <c r="I21" s="46"/>
    </row>
    <row r="22" spans="1:9" x14ac:dyDescent="0.25">
      <c r="A22" s="47" t="s">
        <v>74</v>
      </c>
      <c r="B22" s="48">
        <f>Summary!D11</f>
        <v>0</v>
      </c>
      <c r="C22" s="41"/>
      <c r="D22" s="41"/>
      <c r="E22" s="45" t="s">
        <v>75</v>
      </c>
      <c r="F22" s="46" t="e">
        <f>SUM(F18:F21)</f>
        <v>#DIV/0!</v>
      </c>
      <c r="G22" s="46" t="e">
        <f>SUM(G18:G21)</f>
        <v>#DIV/0!</v>
      </c>
      <c r="H22" s="46" t="e">
        <f>SUM(H18:H21)</f>
        <v>#DIV/0!</v>
      </c>
      <c r="I22" s="46"/>
    </row>
    <row r="23" spans="1:9" x14ac:dyDescent="0.25">
      <c r="A23" s="47" t="s">
        <v>76</v>
      </c>
      <c r="B23" s="52">
        <f>Summary!D12</f>
        <v>0</v>
      </c>
      <c r="C23" s="41"/>
      <c r="D23" s="41"/>
      <c r="E23" s="116" t="s">
        <v>156</v>
      </c>
      <c r="F23" s="117" t="s">
        <v>157</v>
      </c>
    </row>
    <row r="24" spans="1:9" x14ac:dyDescent="0.25">
      <c r="A24" s="40" t="s">
        <v>77</v>
      </c>
      <c r="B24" s="44">
        <f>B22*B23</f>
        <v>0</v>
      </c>
      <c r="C24" s="41"/>
      <c r="D24" s="41"/>
      <c r="E24" s="42"/>
      <c r="F24" s="100"/>
    </row>
    <row r="25" spans="1:9" x14ac:dyDescent="0.25">
      <c r="A25" s="39" t="s">
        <v>78</v>
      </c>
      <c r="B25" s="45" t="e">
        <f>B22*B20</f>
        <v>#DIV/0!</v>
      </c>
      <c r="C25" s="41"/>
      <c r="D25" s="41"/>
      <c r="E25" s="42"/>
      <c r="F25" s="62"/>
    </row>
    <row r="26" spans="1:9" x14ac:dyDescent="0.25">
      <c r="A26" s="39" t="s">
        <v>79</v>
      </c>
      <c r="B26" s="41"/>
      <c r="C26" s="41"/>
      <c r="D26" s="41"/>
      <c r="E26" s="42"/>
      <c r="F26" s="62"/>
    </row>
    <row r="27" spans="1:9" x14ac:dyDescent="0.25">
      <c r="A27" s="47" t="s">
        <v>80</v>
      </c>
      <c r="B27" s="48">
        <f>Summary!B7</f>
        <v>0</v>
      </c>
      <c r="C27" s="41"/>
      <c r="D27" s="41"/>
      <c r="E27" s="42"/>
    </row>
    <row r="28" spans="1:9" x14ac:dyDescent="0.25">
      <c r="A28" s="47" t="s">
        <v>81</v>
      </c>
      <c r="B28" s="53">
        <f>Summary!B8*Summary!B7</f>
        <v>0</v>
      </c>
      <c r="C28" s="41"/>
      <c r="D28" s="41"/>
      <c r="E28" s="42"/>
    </row>
    <row r="29" spans="1:9" x14ac:dyDescent="0.25">
      <c r="A29" s="47" t="s">
        <v>82</v>
      </c>
      <c r="B29" s="52">
        <f>Summary!B9</f>
        <v>0</v>
      </c>
      <c r="C29" s="41"/>
      <c r="D29" s="41"/>
      <c r="E29" s="69" t="s">
        <v>132</v>
      </c>
    </row>
    <row r="30" spans="1:9" x14ac:dyDescent="0.25">
      <c r="A30" s="40" t="s">
        <v>83</v>
      </c>
      <c r="B30" s="54">
        <f>B28*B29</f>
        <v>0</v>
      </c>
      <c r="C30" s="41"/>
      <c r="D30" s="41"/>
      <c r="E30" s="70" t="e">
        <f>SUM(B20)</f>
        <v>#DIV/0!</v>
      </c>
      <c r="F30" t="s">
        <v>255</v>
      </c>
      <c r="G30" s="71" t="e">
        <f>SUM(B21)</f>
        <v>#DIV/0!</v>
      </c>
      <c r="H30" t="s">
        <v>133</v>
      </c>
    </row>
    <row r="31" spans="1:9" x14ac:dyDescent="0.25">
      <c r="A31" s="47" t="s">
        <v>84</v>
      </c>
      <c r="B31" s="55">
        <f>(Summary!B10+Summary!B11)/50</f>
        <v>0</v>
      </c>
      <c r="C31" s="41"/>
      <c r="D31" s="41"/>
      <c r="E31" s="42">
        <f>SUM(B35)</f>
        <v>0</v>
      </c>
      <c r="F31" t="s">
        <v>134</v>
      </c>
      <c r="H31" s="42">
        <f>SUM(B37)</f>
        <v>0</v>
      </c>
      <c r="I31" t="s">
        <v>135</v>
      </c>
    </row>
    <row r="32" spans="1:9" x14ac:dyDescent="0.25">
      <c r="A32" s="39" t="s">
        <v>85</v>
      </c>
      <c r="B32" s="56">
        <f>B31*B28</f>
        <v>0</v>
      </c>
      <c r="C32" s="41"/>
      <c r="D32" s="41"/>
      <c r="E32" s="42" t="s">
        <v>136</v>
      </c>
      <c r="F32" s="71" t="e">
        <f>SUM(F16)</f>
        <v>#DIV/0!</v>
      </c>
      <c r="G32" s="72" t="s">
        <v>137</v>
      </c>
    </row>
    <row r="33" spans="1:10" x14ac:dyDescent="0.25">
      <c r="A33" s="39" t="s">
        <v>86</v>
      </c>
      <c r="B33" s="56" t="e">
        <f>B32+B25</f>
        <v>#DIV/0!</v>
      </c>
      <c r="C33" s="41"/>
      <c r="D33" s="41"/>
      <c r="E33" s="73" t="s">
        <v>50</v>
      </c>
    </row>
    <row r="34" spans="1:10" x14ac:dyDescent="0.25">
      <c r="A34" s="39" t="s">
        <v>87</v>
      </c>
      <c r="B34" s="41"/>
      <c r="C34" s="41" t="s">
        <v>88</v>
      </c>
      <c r="D34" s="41" t="s">
        <v>89</v>
      </c>
      <c r="E34" s="178" t="e">
        <f>SUM(G12)</f>
        <v>#DIV/0!</v>
      </c>
      <c r="F34" t="s">
        <v>138</v>
      </c>
    </row>
    <row r="35" spans="1:10" x14ac:dyDescent="0.25">
      <c r="A35" s="57" t="s">
        <v>90</v>
      </c>
      <c r="B35" s="58">
        <f>Summary!D11*Summary!F9/50</f>
        <v>0</v>
      </c>
      <c r="C35" s="41"/>
      <c r="D35" s="41"/>
      <c r="E35" s="42" t="s">
        <v>139</v>
      </c>
      <c r="F35" s="64" t="e">
        <f>SUM(G13)</f>
        <v>#DIV/0!</v>
      </c>
      <c r="G35" t="s">
        <v>140</v>
      </c>
    </row>
    <row r="36" spans="1:10" x14ac:dyDescent="0.25">
      <c r="A36" s="57" t="s">
        <v>91</v>
      </c>
      <c r="B36" s="149" t="e">
        <f>SUM(F15)</f>
        <v>#DIV/0!</v>
      </c>
      <c r="C36" s="41"/>
      <c r="D36" s="41"/>
      <c r="E36" s="42" t="s">
        <v>141</v>
      </c>
      <c r="F36" s="71" t="e">
        <f>SUM(G16)</f>
        <v>#DIV/0!</v>
      </c>
      <c r="G36" t="s">
        <v>142</v>
      </c>
    </row>
    <row r="37" spans="1:10" x14ac:dyDescent="0.25">
      <c r="A37" s="57" t="s">
        <v>92</v>
      </c>
      <c r="B37" s="58">
        <f>Summary!D11*Summary!F10/50</f>
        <v>0</v>
      </c>
      <c r="C37" s="41"/>
      <c r="D37" s="41"/>
      <c r="E37" s="74" t="s">
        <v>143</v>
      </c>
      <c r="F37" t="s">
        <v>144</v>
      </c>
    </row>
    <row r="38" spans="1:10" x14ac:dyDescent="0.25">
      <c r="A38" s="39" t="s">
        <v>64</v>
      </c>
      <c r="B38" s="44" t="e">
        <f>B36*B37</f>
        <v>#DIV/0!</v>
      </c>
      <c r="C38" s="41"/>
      <c r="D38" s="41"/>
      <c r="E38" s="42" t="s">
        <v>145</v>
      </c>
      <c r="F38" t="s">
        <v>146</v>
      </c>
      <c r="G38" s="75">
        <f>SUM(H12)</f>
        <v>20</v>
      </c>
      <c r="H38" t="s">
        <v>147</v>
      </c>
    </row>
    <row r="39" spans="1:10" x14ac:dyDescent="0.25">
      <c r="A39" s="39" t="s">
        <v>93</v>
      </c>
      <c r="B39" s="44" t="e">
        <f>B38+B30+B24</f>
        <v>#DIV/0!</v>
      </c>
      <c r="C39" s="41"/>
      <c r="D39" s="41"/>
      <c r="E39" s="42" t="s">
        <v>136</v>
      </c>
      <c r="F39" s="76">
        <f>SUM(H12)</f>
        <v>20</v>
      </c>
      <c r="G39" t="s">
        <v>148</v>
      </c>
    </row>
    <row r="40" spans="1:10" x14ac:dyDescent="0.25">
      <c r="A40" s="39" t="s">
        <v>94</v>
      </c>
      <c r="B40" s="44"/>
      <c r="C40" s="41"/>
      <c r="D40" s="41"/>
      <c r="E40" s="42" t="s">
        <v>141</v>
      </c>
      <c r="F40" s="71">
        <f>SUM(H13)</f>
        <v>10</v>
      </c>
      <c r="G40" t="s">
        <v>149</v>
      </c>
    </row>
    <row r="41" spans="1:10" ht="18.75" x14ac:dyDescent="0.3">
      <c r="A41" s="39" t="s">
        <v>95</v>
      </c>
      <c r="B41" s="59"/>
      <c r="C41" s="41"/>
      <c r="D41" s="41"/>
      <c r="E41" s="77" t="s">
        <v>150</v>
      </c>
      <c r="F41" s="78" t="e">
        <f>SUM(H16)-F16</f>
        <v>#DIV/0!</v>
      </c>
      <c r="G41" s="146" t="s">
        <v>207</v>
      </c>
      <c r="H41" s="79"/>
      <c r="I41" s="79"/>
      <c r="J41" s="80"/>
    </row>
    <row r="42" spans="1:10" ht="18.75" x14ac:dyDescent="0.3">
      <c r="A42" s="60" t="s">
        <v>96</v>
      </c>
      <c r="B42" s="44" t="e">
        <f>2500*B33</f>
        <v>#DIV/0!</v>
      </c>
      <c r="C42" s="41"/>
      <c r="D42" s="41"/>
      <c r="E42" s="81"/>
      <c r="F42" s="101" t="e">
        <f>SUM(F41)*12</f>
        <v>#DIV/0!</v>
      </c>
      <c r="G42" s="147" t="s">
        <v>253</v>
      </c>
    </row>
    <row r="43" spans="1:10" x14ac:dyDescent="0.25">
      <c r="A43" s="49" t="s">
        <v>97</v>
      </c>
      <c r="B43" s="61">
        <v>10</v>
      </c>
      <c r="C43" s="41"/>
      <c r="D43" s="41"/>
      <c r="E43" s="62"/>
      <c r="F43" s="115"/>
      <c r="G43" s="64"/>
    </row>
    <row r="44" spans="1:10" x14ac:dyDescent="0.25">
      <c r="A44" s="39" t="s">
        <v>98</v>
      </c>
      <c r="B44" s="65">
        <f>2600*B43</f>
        <v>26000</v>
      </c>
      <c r="C44" s="45" t="s">
        <v>88</v>
      </c>
      <c r="D44" s="41"/>
      <c r="E44" s="114" t="s">
        <v>151</v>
      </c>
      <c r="F44" s="63"/>
      <c r="G44" s="64"/>
    </row>
    <row r="45" spans="1:10" x14ac:dyDescent="0.25">
      <c r="A45" s="49" t="s">
        <v>73</v>
      </c>
      <c r="B45" s="66">
        <f>Summary!D8</f>
        <v>0</v>
      </c>
      <c r="C45" s="67"/>
      <c r="D45" s="41"/>
      <c r="E45" s="62" t="s">
        <v>152</v>
      </c>
      <c r="F45" s="113" t="e">
        <f>20*B20*B19/2000</f>
        <v>#DIV/0!</v>
      </c>
      <c r="G45" s="64"/>
    </row>
    <row r="46" spans="1:10" x14ac:dyDescent="0.25">
      <c r="A46" s="39" t="s">
        <v>99</v>
      </c>
      <c r="B46" s="41"/>
      <c r="C46" s="41"/>
      <c r="D46" s="41"/>
      <c r="E46" s="42" t="s">
        <v>153</v>
      </c>
      <c r="F46">
        <f>B19*0.03</f>
        <v>0</v>
      </c>
    </row>
    <row r="47" spans="1:10" x14ac:dyDescent="0.25">
      <c r="A47" s="40"/>
      <c r="B47" s="41"/>
      <c r="C47" s="41" t="s">
        <v>88</v>
      </c>
      <c r="D47" s="41"/>
      <c r="E47" s="42" t="s">
        <v>154</v>
      </c>
      <c r="F47">
        <f>4*B19/2000</f>
        <v>0</v>
      </c>
    </row>
    <row r="48" spans="1:10" x14ac:dyDescent="0.25">
      <c r="A48" s="39" t="s">
        <v>100</v>
      </c>
      <c r="B48" s="41">
        <v>120</v>
      </c>
      <c r="C48" s="41"/>
      <c r="D48" s="41"/>
      <c r="E48" s="42" t="s">
        <v>155</v>
      </c>
      <c r="F48">
        <f>40*B19/2000</f>
        <v>0</v>
      </c>
    </row>
    <row r="49" spans="1:5" x14ac:dyDescent="0.25">
      <c r="A49" s="40" t="s">
        <v>101</v>
      </c>
      <c r="B49" s="41">
        <v>12</v>
      </c>
      <c r="C49" s="41"/>
      <c r="D49" s="41"/>
      <c r="E49" s="42"/>
    </row>
    <row r="50" spans="1:5" x14ac:dyDescent="0.25">
      <c r="A50" s="39" t="s">
        <v>102</v>
      </c>
      <c r="B50" s="41">
        <v>2</v>
      </c>
      <c r="C50" s="41"/>
      <c r="D50" s="41"/>
      <c r="E50" s="42"/>
    </row>
    <row r="51" spans="1:5" x14ac:dyDescent="0.25">
      <c r="A51" s="40" t="s">
        <v>103</v>
      </c>
      <c r="B51" s="41"/>
      <c r="C51" s="41"/>
      <c r="D51" s="41"/>
      <c r="E51" s="42"/>
    </row>
    <row r="52" spans="1:5" x14ac:dyDescent="0.25">
      <c r="A52" s="39" t="s">
        <v>104</v>
      </c>
      <c r="B52" s="41"/>
      <c r="C52" s="41"/>
      <c r="D52" s="41"/>
      <c r="E52" s="42"/>
    </row>
    <row r="53" spans="1:5" x14ac:dyDescent="0.25">
      <c r="A53" s="40" t="s">
        <v>101</v>
      </c>
      <c r="B53" s="41">
        <v>8</v>
      </c>
      <c r="C53" s="41"/>
      <c r="D53" s="41"/>
      <c r="E53" s="42"/>
    </row>
    <row r="54" spans="1:5" x14ac:dyDescent="0.25">
      <c r="A54" s="39" t="s">
        <v>102</v>
      </c>
      <c r="B54" s="41">
        <v>2</v>
      </c>
      <c r="C54" s="41"/>
      <c r="D54" s="41"/>
      <c r="E54" s="42"/>
    </row>
    <row r="55" spans="1:5" x14ac:dyDescent="0.25">
      <c r="A55" s="40" t="s">
        <v>103</v>
      </c>
      <c r="B55" s="41"/>
      <c r="C55" s="41"/>
      <c r="D55" s="41"/>
      <c r="E55" s="42"/>
    </row>
    <row r="56" spans="1:5" x14ac:dyDescent="0.25">
      <c r="A56" s="60" t="s">
        <v>105</v>
      </c>
      <c r="B56" s="41"/>
      <c r="C56" s="41"/>
      <c r="D56" s="41"/>
      <c r="E56" s="42"/>
    </row>
    <row r="57" spans="1:5" x14ac:dyDescent="0.25">
      <c r="A57" s="40" t="s">
        <v>106</v>
      </c>
      <c r="B57" s="41"/>
      <c r="C57" s="41"/>
      <c r="D57" s="41"/>
      <c r="E57" s="42"/>
    </row>
    <row r="58" spans="1:5" x14ac:dyDescent="0.25">
      <c r="A58" s="60" t="s">
        <v>107</v>
      </c>
      <c r="B58" s="41"/>
      <c r="C58" s="41"/>
      <c r="D58" s="41"/>
      <c r="E58" s="42"/>
    </row>
    <row r="59" spans="1:5" x14ac:dyDescent="0.25">
      <c r="A59" s="39" t="s">
        <v>108</v>
      </c>
      <c r="B59" s="41"/>
      <c r="C59" s="41"/>
      <c r="D59" s="41"/>
      <c r="E59" s="42"/>
    </row>
    <row r="60" spans="1:5" x14ac:dyDescent="0.25">
      <c r="A60" s="39" t="s">
        <v>109</v>
      </c>
      <c r="B60" s="40"/>
      <c r="C60" s="40"/>
      <c r="D60" s="40"/>
    </row>
    <row r="61" spans="1:5" x14ac:dyDescent="0.25">
      <c r="A61" s="60" t="s">
        <v>110</v>
      </c>
      <c r="B61" s="40"/>
      <c r="C61" s="40"/>
      <c r="D61" s="40"/>
    </row>
    <row r="62" spans="1:5" x14ac:dyDescent="0.25">
      <c r="A62" s="60" t="s">
        <v>111</v>
      </c>
      <c r="B62" s="40"/>
      <c r="C62" s="40"/>
      <c r="D62" s="40"/>
    </row>
    <row r="63" spans="1:5" x14ac:dyDescent="0.25">
      <c r="A63" s="60" t="s">
        <v>112</v>
      </c>
      <c r="B63" s="40"/>
      <c r="C63" s="40"/>
      <c r="D63" s="40"/>
    </row>
    <row r="64" spans="1:5" x14ac:dyDescent="0.25">
      <c r="A64" s="60" t="s">
        <v>113</v>
      </c>
      <c r="B64" s="40"/>
      <c r="C64" s="40"/>
      <c r="D64" s="40"/>
    </row>
    <row r="65" spans="1:4" x14ac:dyDescent="0.25">
      <c r="A65" s="60" t="s">
        <v>114</v>
      </c>
      <c r="B65" s="40"/>
      <c r="C65" s="40"/>
      <c r="D65" s="40"/>
    </row>
    <row r="66" spans="1:4" x14ac:dyDescent="0.25">
      <c r="A66" s="40"/>
      <c r="B66" s="40"/>
      <c r="C66" s="40"/>
      <c r="D66" s="40"/>
    </row>
    <row r="67" spans="1:4" x14ac:dyDescent="0.25">
      <c r="A67" s="40"/>
      <c r="B67" s="40"/>
      <c r="C67" s="40"/>
      <c r="D67" s="40"/>
    </row>
    <row r="68" spans="1:4" x14ac:dyDescent="0.25">
      <c r="A68" s="40"/>
      <c r="B68" s="40"/>
      <c r="C68" s="40"/>
      <c r="D68" s="40"/>
    </row>
    <row r="69" spans="1:4" x14ac:dyDescent="0.25">
      <c r="A69" s="40"/>
      <c r="B69" s="40"/>
      <c r="C69" s="40"/>
      <c r="D69" s="40"/>
    </row>
    <row r="70" spans="1:4" x14ac:dyDescent="0.25">
      <c r="A70" s="40"/>
      <c r="B70" s="40"/>
      <c r="C70" s="40"/>
      <c r="D70" s="40"/>
    </row>
    <row r="71" spans="1:4" x14ac:dyDescent="0.25">
      <c r="A71" s="40"/>
      <c r="B71" s="40"/>
      <c r="C71" s="40"/>
      <c r="D71" s="40"/>
    </row>
    <row r="72" spans="1:4" x14ac:dyDescent="0.25">
      <c r="A72" s="40"/>
      <c r="B72" s="40"/>
      <c r="C72" s="40"/>
      <c r="D72" s="40"/>
    </row>
    <row r="73" spans="1:4" x14ac:dyDescent="0.25">
      <c r="A73" s="40"/>
      <c r="B73" s="40"/>
      <c r="C73" s="40"/>
      <c r="D73" s="40"/>
    </row>
  </sheetData>
  <phoneticPr fontId="0" type="noConversion"/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9"/>
  <sheetViews>
    <sheetView workbookViewId="0">
      <selection activeCell="B1" sqref="B1:D65536"/>
    </sheetView>
  </sheetViews>
  <sheetFormatPr defaultRowHeight="15" x14ac:dyDescent="0.25"/>
  <cols>
    <col min="1" max="1" width="13.42578125" customWidth="1"/>
    <col min="2" max="2" width="15.140625" customWidth="1"/>
    <col min="3" max="3" width="18.28515625" customWidth="1"/>
  </cols>
  <sheetData>
    <row r="1" spans="1:12" s="138" customFormat="1" ht="31.5" x14ac:dyDescent="0.5">
      <c r="C1" s="137" t="s">
        <v>180</v>
      </c>
    </row>
    <row r="2" spans="1:12" x14ac:dyDescent="0.25">
      <c r="A2" t="s">
        <v>208</v>
      </c>
      <c r="B2" t="s">
        <v>209</v>
      </c>
      <c r="C2" t="s">
        <v>210</v>
      </c>
      <c r="D2" t="s">
        <v>181</v>
      </c>
    </row>
    <row r="3" spans="1:12" s="135" customFormat="1" x14ac:dyDescent="0.25">
      <c r="D3" s="148" t="s">
        <v>182</v>
      </c>
      <c r="E3" s="148"/>
      <c r="F3" s="148"/>
      <c r="G3" s="148"/>
      <c r="H3" s="148"/>
      <c r="I3" s="148"/>
      <c r="J3" s="148"/>
      <c r="K3" s="148"/>
      <c r="L3" s="148"/>
    </row>
    <row r="4" spans="1:12" x14ac:dyDescent="0.25">
      <c r="D4" s="148" t="s">
        <v>183</v>
      </c>
      <c r="E4" s="148"/>
      <c r="F4" s="148"/>
      <c r="G4" s="148"/>
      <c r="H4" s="148"/>
      <c r="I4" s="148"/>
      <c r="J4" s="148"/>
      <c r="K4" s="148"/>
      <c r="L4" s="148"/>
    </row>
    <row r="5" spans="1:12" x14ac:dyDescent="0.25">
      <c r="D5" s="148" t="s">
        <v>184</v>
      </c>
      <c r="E5" s="148"/>
      <c r="F5" s="148"/>
      <c r="G5" s="148"/>
      <c r="H5" s="148"/>
      <c r="I5" s="148"/>
      <c r="J5" s="148"/>
      <c r="K5" s="148"/>
      <c r="L5" s="148"/>
    </row>
    <row r="6" spans="1:12" x14ac:dyDescent="0.25">
      <c r="D6" t="s">
        <v>211</v>
      </c>
      <c r="E6" s="148"/>
      <c r="F6" s="148"/>
      <c r="G6" s="148"/>
      <c r="H6" s="148"/>
      <c r="I6" s="148"/>
      <c r="J6" s="148"/>
      <c r="K6" s="148"/>
      <c r="L6" s="148"/>
    </row>
    <row r="7" spans="1:12" s="135" customFormat="1" x14ac:dyDescent="0.25">
      <c r="D7" t="s">
        <v>212</v>
      </c>
      <c r="E7" s="148"/>
      <c r="F7" s="148"/>
      <c r="G7" s="148"/>
      <c r="H7" s="148"/>
      <c r="I7" s="148"/>
      <c r="J7" s="148"/>
      <c r="K7" s="148"/>
      <c r="L7" s="148"/>
    </row>
    <row r="8" spans="1:12" x14ac:dyDescent="0.25">
      <c r="D8" s="148" t="s">
        <v>185</v>
      </c>
      <c r="E8" s="148"/>
      <c r="F8" s="148"/>
      <c r="G8" s="148"/>
      <c r="H8" s="148"/>
      <c r="I8" s="148"/>
      <c r="J8" s="148"/>
      <c r="K8" s="148"/>
      <c r="L8" s="148"/>
    </row>
    <row r="9" spans="1:12" x14ac:dyDescent="0.25">
      <c r="D9" s="148" t="s">
        <v>186</v>
      </c>
      <c r="E9" s="148"/>
      <c r="F9" s="148"/>
      <c r="G9" s="148"/>
      <c r="H9" s="148"/>
      <c r="I9" s="148"/>
      <c r="J9" s="148"/>
      <c r="K9" s="148"/>
      <c r="L9" s="148"/>
    </row>
    <row r="10" spans="1:12" s="135" customFormat="1" x14ac:dyDescent="0.25">
      <c r="D10" s="148" t="s">
        <v>187</v>
      </c>
      <c r="E10" s="148"/>
      <c r="F10" s="148"/>
      <c r="G10" s="148"/>
      <c r="H10" s="148"/>
      <c r="I10" s="148"/>
      <c r="J10" s="148"/>
      <c r="K10" s="148"/>
      <c r="L10" s="148"/>
    </row>
    <row r="11" spans="1:12" s="135" customFormat="1" x14ac:dyDescent="0.25">
      <c r="D11" s="148" t="s">
        <v>188</v>
      </c>
      <c r="E11" s="148"/>
      <c r="F11" s="148"/>
      <c r="G11" s="148"/>
      <c r="H11" s="148"/>
      <c r="I11" s="148"/>
      <c r="J11" s="148"/>
      <c r="K11" s="148"/>
      <c r="L11" s="148"/>
    </row>
    <row r="12" spans="1:12" x14ac:dyDescent="0.25">
      <c r="D12" s="148" t="s">
        <v>189</v>
      </c>
      <c r="E12" s="148"/>
      <c r="F12" s="148"/>
      <c r="G12" s="148"/>
      <c r="H12" s="148"/>
      <c r="I12" s="148"/>
      <c r="J12" s="148"/>
      <c r="K12" s="148"/>
      <c r="L12" s="148"/>
    </row>
    <row r="13" spans="1:12" s="135" customFormat="1" x14ac:dyDescent="0.25">
      <c r="D13" s="148" t="s">
        <v>190</v>
      </c>
      <c r="E13" s="148"/>
      <c r="F13" s="148"/>
      <c r="G13" s="148"/>
      <c r="H13" s="148"/>
      <c r="I13" s="148"/>
      <c r="J13" s="148"/>
      <c r="K13" s="148"/>
      <c r="L13" s="148"/>
    </row>
    <row r="14" spans="1:12" s="135" customFormat="1" x14ac:dyDescent="0.25">
      <c r="D14" s="148" t="s">
        <v>191</v>
      </c>
      <c r="E14" s="148"/>
      <c r="F14" s="148"/>
      <c r="G14" s="148"/>
      <c r="H14" s="148"/>
      <c r="I14" s="148"/>
      <c r="J14" s="148"/>
      <c r="K14" s="148"/>
      <c r="L14" s="148"/>
    </row>
    <row r="15" spans="1:12" x14ac:dyDescent="0.25">
      <c r="D15" s="148" t="s">
        <v>192</v>
      </c>
      <c r="E15" s="148"/>
      <c r="F15" s="148"/>
      <c r="G15" s="148"/>
      <c r="H15" s="148"/>
      <c r="I15" s="148"/>
      <c r="J15" s="148"/>
      <c r="K15" s="148"/>
      <c r="L15" s="148"/>
    </row>
    <row r="16" spans="1:12" s="135" customFormat="1" x14ac:dyDescent="0.25">
      <c r="D16" s="148" t="s">
        <v>193</v>
      </c>
      <c r="E16" s="148"/>
      <c r="F16" s="148"/>
      <c r="G16" s="148"/>
      <c r="H16" s="148"/>
      <c r="I16" s="148"/>
      <c r="J16" s="148"/>
      <c r="K16" s="148"/>
      <c r="L16" s="148"/>
    </row>
    <row r="17" spans="1:12" x14ac:dyDescent="0.25">
      <c r="D17" s="148" t="s">
        <v>194</v>
      </c>
      <c r="E17" s="148"/>
      <c r="F17" s="148"/>
      <c r="G17" s="148"/>
      <c r="H17" s="148"/>
      <c r="I17" s="148"/>
      <c r="J17" s="148"/>
      <c r="K17" s="148"/>
      <c r="L17" s="148"/>
    </row>
    <row r="18" spans="1:12" s="135" customFormat="1" x14ac:dyDescent="0.25">
      <c r="D18" s="148" t="s">
        <v>195</v>
      </c>
      <c r="E18" s="148"/>
      <c r="F18" s="148"/>
      <c r="G18" s="148"/>
      <c r="H18" s="148"/>
      <c r="I18" s="148"/>
      <c r="J18" s="148"/>
      <c r="K18" s="148"/>
      <c r="L18" s="148"/>
    </row>
    <row r="19" spans="1:12" x14ac:dyDescent="0.25">
      <c r="D19" s="148" t="s">
        <v>196</v>
      </c>
      <c r="E19" s="148"/>
      <c r="F19" s="148"/>
      <c r="G19" s="148"/>
      <c r="H19" s="148"/>
      <c r="I19" s="148"/>
      <c r="J19" s="148"/>
      <c r="K19" s="148"/>
      <c r="L19" s="148"/>
    </row>
    <row r="20" spans="1:12" x14ac:dyDescent="0.25">
      <c r="D20" s="148" t="s">
        <v>197</v>
      </c>
      <c r="E20" s="148"/>
      <c r="F20" s="148"/>
      <c r="G20" s="148"/>
      <c r="H20" s="148"/>
      <c r="I20" s="148"/>
      <c r="J20" s="148"/>
      <c r="K20" s="148"/>
      <c r="L20" s="148"/>
    </row>
    <row r="21" spans="1:12" s="135" customFormat="1" x14ac:dyDescent="0.25">
      <c r="D21" s="148" t="s">
        <v>198</v>
      </c>
      <c r="E21" s="148"/>
      <c r="F21" s="148"/>
      <c r="G21" s="148"/>
      <c r="H21" s="148"/>
      <c r="I21" s="148"/>
      <c r="J21" s="148"/>
      <c r="K21" s="148"/>
      <c r="L21" s="148"/>
    </row>
    <row r="22" spans="1:12" s="135" customFormat="1" x14ac:dyDescent="0.25">
      <c r="D22" s="148" t="s">
        <v>199</v>
      </c>
      <c r="E22" s="148"/>
      <c r="F22" s="148"/>
      <c r="G22" s="148"/>
      <c r="H22" s="148"/>
      <c r="I22" s="148"/>
      <c r="J22" s="148"/>
      <c r="K22" s="148"/>
      <c r="L22" s="148"/>
    </row>
    <row r="23" spans="1:12" x14ac:dyDescent="0.25">
      <c r="C23" s="135"/>
      <c r="D23" s="148" t="s">
        <v>200</v>
      </c>
      <c r="E23" s="148"/>
      <c r="F23" s="148"/>
      <c r="G23" s="148"/>
      <c r="H23" s="148"/>
      <c r="I23" s="148"/>
      <c r="J23" s="148"/>
      <c r="K23" s="148"/>
      <c r="L23" s="148"/>
    </row>
    <row r="24" spans="1:12" x14ac:dyDescent="0.25">
      <c r="D24" s="148" t="s">
        <v>201</v>
      </c>
      <c r="E24" s="148"/>
      <c r="F24" s="148"/>
      <c r="G24" s="148"/>
      <c r="H24" s="148"/>
      <c r="I24" s="148"/>
      <c r="J24" s="148"/>
      <c r="K24" s="148"/>
      <c r="L24" s="148"/>
    </row>
    <row r="25" spans="1:12" x14ac:dyDescent="0.25">
      <c r="D25" s="148" t="s">
        <v>202</v>
      </c>
      <c r="E25" s="148"/>
      <c r="F25" s="148"/>
      <c r="G25" s="148"/>
      <c r="H25" s="148"/>
      <c r="I25" s="148"/>
      <c r="J25" s="148"/>
      <c r="K25" s="148"/>
      <c r="L25" s="148"/>
    </row>
    <row r="26" spans="1:12" x14ac:dyDescent="0.25">
      <c r="C26" s="135"/>
      <c r="D26" s="148" t="s">
        <v>203</v>
      </c>
      <c r="E26" s="148"/>
      <c r="F26" s="148"/>
      <c r="G26" s="148"/>
      <c r="H26" s="148"/>
      <c r="I26" s="148"/>
      <c r="J26" s="148"/>
      <c r="K26" s="148"/>
      <c r="L26" s="148"/>
    </row>
    <row r="27" spans="1:12" x14ac:dyDescent="0.25">
      <c r="D27" s="148" t="s">
        <v>204</v>
      </c>
      <c r="E27" s="148"/>
      <c r="F27" s="148"/>
      <c r="G27" s="148"/>
      <c r="H27" s="148"/>
      <c r="I27" s="148"/>
      <c r="J27" s="148"/>
      <c r="K27" s="148"/>
      <c r="L27" s="148"/>
    </row>
    <row r="28" spans="1:12" s="137" customFormat="1" ht="31.5" x14ac:dyDescent="0.5">
      <c r="D28" s="148" t="s">
        <v>205</v>
      </c>
    </row>
    <row r="29" spans="1:12" ht="31.5" x14ac:dyDescent="0.5">
      <c r="A29" s="136">
        <f>(100-4*SUM(A3:A28))/100</f>
        <v>1</v>
      </c>
      <c r="B29" s="136">
        <f>(100-4*SUM(B3:B28))/100</f>
        <v>1</v>
      </c>
      <c r="C29" s="136">
        <f>(100-4*SUM(C3:C28))/100</f>
        <v>1</v>
      </c>
      <c r="D29" s="137" t="s">
        <v>206</v>
      </c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19"/>
  <sheetViews>
    <sheetView tabSelected="1" workbookViewId="0">
      <selection activeCell="G15" sqref="G15"/>
    </sheetView>
  </sheetViews>
  <sheetFormatPr defaultRowHeight="15" x14ac:dyDescent="0.25"/>
  <cols>
    <col min="1" max="1" width="31" customWidth="1"/>
    <col min="2" max="2" width="15" customWidth="1"/>
    <col min="3" max="3" width="23.28515625" customWidth="1"/>
    <col min="4" max="4" width="20" customWidth="1"/>
    <col min="5" max="5" width="11" customWidth="1"/>
  </cols>
  <sheetData>
    <row r="1" spans="1:4" ht="23.25" x14ac:dyDescent="0.35">
      <c r="A1" s="150" t="s">
        <v>225</v>
      </c>
    </row>
    <row r="2" spans="1:4" x14ac:dyDescent="0.25">
      <c r="A2" t="s">
        <v>243</v>
      </c>
      <c r="B2" t="s">
        <v>223</v>
      </c>
      <c r="C2" t="s">
        <v>224</v>
      </c>
      <c r="D2" t="s">
        <v>258</v>
      </c>
    </row>
    <row r="3" spans="1:4" x14ac:dyDescent="0.25">
      <c r="A3" t="s">
        <v>216</v>
      </c>
      <c r="C3" s="151" t="s">
        <v>235</v>
      </c>
      <c r="D3" s="152" t="s">
        <v>239</v>
      </c>
    </row>
    <row r="4" spans="1:4" x14ac:dyDescent="0.25">
      <c r="A4" t="s">
        <v>217</v>
      </c>
      <c r="C4" s="152" t="s">
        <v>239</v>
      </c>
      <c r="D4" s="152" t="s">
        <v>239</v>
      </c>
    </row>
    <row r="5" spans="1:4" x14ac:dyDescent="0.25">
      <c r="A5" t="s">
        <v>218</v>
      </c>
      <c r="C5" s="152" t="s">
        <v>239</v>
      </c>
      <c r="D5" s="152" t="s">
        <v>239</v>
      </c>
    </row>
    <row r="6" spans="1:4" x14ac:dyDescent="0.25">
      <c r="A6" t="s">
        <v>219</v>
      </c>
      <c r="C6" s="151" t="s">
        <v>235</v>
      </c>
      <c r="D6" s="152" t="s">
        <v>239</v>
      </c>
    </row>
    <row r="7" spans="1:4" x14ac:dyDescent="0.25">
      <c r="A7" t="s">
        <v>220</v>
      </c>
      <c r="C7" s="151" t="s">
        <v>235</v>
      </c>
      <c r="D7" s="152" t="s">
        <v>239</v>
      </c>
    </row>
    <row r="8" spans="1:4" x14ac:dyDescent="0.25">
      <c r="A8" t="s">
        <v>221</v>
      </c>
      <c r="C8" s="151" t="s">
        <v>235</v>
      </c>
      <c r="D8" s="152" t="s">
        <v>239</v>
      </c>
    </row>
    <row r="9" spans="1:4" x14ac:dyDescent="0.25">
      <c r="A9" t="s">
        <v>222</v>
      </c>
      <c r="C9" s="151" t="s">
        <v>235</v>
      </c>
      <c r="D9" s="152" t="s">
        <v>239</v>
      </c>
    </row>
    <row r="10" spans="1:4" x14ac:dyDescent="0.25">
      <c r="D10" s="152"/>
    </row>
    <row r="11" spans="1:4" x14ac:dyDescent="0.25">
      <c r="A11" s="153" t="s">
        <v>226</v>
      </c>
    </row>
    <row r="12" spans="1:4" x14ac:dyDescent="0.25">
      <c r="A12" t="s">
        <v>227</v>
      </c>
      <c r="C12" s="151" t="s">
        <v>234</v>
      </c>
      <c r="D12" s="152" t="s">
        <v>238</v>
      </c>
    </row>
    <row r="13" spans="1:4" x14ac:dyDescent="0.25">
      <c r="A13" t="s">
        <v>228</v>
      </c>
      <c r="C13" s="151" t="s">
        <v>235</v>
      </c>
      <c r="D13" s="152" t="s">
        <v>239</v>
      </c>
    </row>
    <row r="14" spans="1:4" x14ac:dyDescent="0.25">
      <c r="A14" t="s">
        <v>229</v>
      </c>
      <c r="C14" s="151" t="s">
        <v>236</v>
      </c>
      <c r="D14" s="152" t="s">
        <v>240</v>
      </c>
    </row>
    <row r="15" spans="1:4" x14ac:dyDescent="0.25">
      <c r="A15" t="s">
        <v>230</v>
      </c>
      <c r="C15" s="151" t="s">
        <v>237</v>
      </c>
      <c r="D15" s="152" t="s">
        <v>241</v>
      </c>
    </row>
    <row r="16" spans="1:4" x14ac:dyDescent="0.25">
      <c r="A16" t="s">
        <v>231</v>
      </c>
      <c r="C16" s="151" t="s">
        <v>235</v>
      </c>
      <c r="D16" s="152" t="s">
        <v>239</v>
      </c>
    </row>
    <row r="17" spans="1:4" x14ac:dyDescent="0.25">
      <c r="A17" t="s">
        <v>232</v>
      </c>
      <c r="C17" s="151" t="s">
        <v>235</v>
      </c>
      <c r="D17" s="152" t="s">
        <v>239</v>
      </c>
    </row>
    <row r="18" spans="1:4" x14ac:dyDescent="0.25">
      <c r="A18" t="s">
        <v>233</v>
      </c>
      <c r="C18" s="151" t="s">
        <v>235</v>
      </c>
      <c r="D18" s="152" t="s">
        <v>242</v>
      </c>
    </row>
    <row r="19" spans="1:4" x14ac:dyDescent="0.25">
      <c r="C19" s="151"/>
      <c r="D19" s="152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Instructions</vt:lpstr>
      <vt:lpstr>Form</vt:lpstr>
      <vt:lpstr>Summary</vt:lpstr>
      <vt:lpstr>Analysis</vt:lpstr>
      <vt:lpstr>Hygiene Effectiveness Profile</vt:lpstr>
      <vt:lpstr>Protocol Comparison</vt:lpstr>
      <vt:lpstr>Form!Print_Area</vt:lpstr>
      <vt:lpstr>Instructions!Print_Area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Leona Acer</cp:lastModifiedBy>
  <cp:lastPrinted>2017-11-07T19:03:42Z</cp:lastPrinted>
  <dcterms:created xsi:type="dcterms:W3CDTF">2008-03-06T01:53:57Z</dcterms:created>
  <dcterms:modified xsi:type="dcterms:W3CDTF">2019-06-04T18:41:39Z</dcterms:modified>
</cp:coreProperties>
</file>